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0" yWindow="0" windowWidth="25600" windowHeight="15060" firstSheet="15" activeTab="21"/>
  </bookViews>
  <sheets>
    <sheet name="Oct 2016" sheetId="1" state="hidden" r:id="rId1"/>
    <sheet name="Nov 2016" sheetId="7" state="hidden" r:id="rId2"/>
    <sheet name="Dec 2016" sheetId="5" state="hidden" r:id="rId3"/>
    <sheet name="July 2018" sheetId="8" r:id="rId4"/>
    <sheet name="August 2018" sheetId="9" r:id="rId5"/>
    <sheet name="September 2018" sheetId="11" r:id="rId6"/>
    <sheet name="October 2018" sheetId="13" r:id="rId7"/>
    <sheet name="November 2018" sheetId="14" r:id="rId8"/>
    <sheet name="December 2018" sheetId="15" r:id="rId9"/>
    <sheet name="January 2019" sheetId="16" r:id="rId10"/>
    <sheet name="February 2019" sheetId="17" r:id="rId11"/>
    <sheet name="March 2019" sheetId="20" r:id="rId12"/>
    <sheet name="April 2019" sheetId="19" r:id="rId13"/>
    <sheet name="May 2019" sheetId="21" r:id="rId14"/>
    <sheet name="June 2019" sheetId="22" r:id="rId15"/>
    <sheet name="July 2019" sheetId="23" r:id="rId16"/>
    <sheet name="August 2019" sheetId="24" r:id="rId17"/>
    <sheet name="September 2019" sheetId="25" r:id="rId18"/>
    <sheet name="October 2019" sheetId="27" r:id="rId19"/>
    <sheet name="November 2019" sheetId="28" r:id="rId20"/>
    <sheet name="December 2019" sheetId="29" r:id="rId21"/>
    <sheet name="Jan 2020" sheetId="30" r:id="rId22"/>
  </sheets>
  <externalReferences>
    <externalReference r:id="rId23"/>
  </externalReferences>
  <definedNames>
    <definedName name="_xlnm.Print_Titles" localSheetId="2">'Dec 2016'!$1:$1</definedName>
    <definedName name="_xlnm.Print_Titles" localSheetId="1">'Nov 2016'!$1:$1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0" i="30" l="1"/>
  <c r="I111" i="30"/>
  <c r="I109" i="30"/>
  <c r="I108" i="30"/>
  <c r="I107" i="30"/>
  <c r="I106" i="30"/>
  <c r="I105" i="30"/>
  <c r="I104" i="30"/>
  <c r="I103" i="30"/>
  <c r="I102" i="30"/>
  <c r="I101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7" i="30"/>
  <c r="I63" i="30"/>
  <c r="I64" i="30"/>
  <c r="I65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89" i="30"/>
  <c r="H87" i="30"/>
  <c r="H65" i="30"/>
  <c r="H61" i="30"/>
  <c r="H89" i="30"/>
  <c r="G87" i="30"/>
  <c r="G65" i="30"/>
  <c r="G61" i="30"/>
  <c r="G89" i="30"/>
  <c r="F87" i="30"/>
  <c r="F65" i="30"/>
  <c r="F61" i="30"/>
  <c r="F89" i="30"/>
  <c r="I86" i="30"/>
  <c r="I24" i="30"/>
  <c r="I25" i="30"/>
  <c r="I26" i="30"/>
  <c r="I27" i="30"/>
  <c r="I28" i="30"/>
  <c r="I30" i="30"/>
  <c r="I4" i="30"/>
  <c r="I5" i="30"/>
  <c r="I6" i="30"/>
  <c r="I7" i="30"/>
  <c r="I8" i="30"/>
  <c r="I9" i="30"/>
  <c r="I10" i="30"/>
  <c r="I11" i="30"/>
  <c r="I12" i="30"/>
  <c r="I13" i="30"/>
  <c r="I15" i="30"/>
  <c r="I16" i="30"/>
  <c r="I17" i="30"/>
  <c r="I18" i="30"/>
  <c r="I19" i="30"/>
  <c r="I20" i="30"/>
  <c r="I21" i="30"/>
  <c r="I22" i="30"/>
  <c r="I32" i="30"/>
  <c r="H30" i="30"/>
  <c r="H22" i="30"/>
  <c r="H13" i="30"/>
  <c r="H32" i="30"/>
  <c r="G30" i="30"/>
  <c r="G22" i="30"/>
  <c r="G13" i="30"/>
  <c r="G32" i="30"/>
  <c r="F30" i="30"/>
  <c r="F22" i="30"/>
  <c r="F13" i="30"/>
  <c r="F32" i="30"/>
  <c r="I29" i="30"/>
  <c r="I81" i="29"/>
  <c r="I82" i="29"/>
  <c r="I110" i="29"/>
  <c r="I109" i="29"/>
  <c r="I108" i="29"/>
  <c r="I107" i="29"/>
  <c r="I106" i="29"/>
  <c r="I105" i="29"/>
  <c r="I104" i="29"/>
  <c r="I103" i="29"/>
  <c r="I102" i="29"/>
  <c r="I101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3" i="29"/>
  <c r="I84" i="29"/>
  <c r="I85" i="29"/>
  <c r="I87" i="29"/>
  <c r="I63" i="29"/>
  <c r="I64" i="29"/>
  <c r="I65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89" i="29"/>
  <c r="H87" i="29"/>
  <c r="H65" i="29"/>
  <c r="H61" i="29"/>
  <c r="H89" i="29"/>
  <c r="G87" i="29"/>
  <c r="G65" i="29"/>
  <c r="G61" i="29"/>
  <c r="G89" i="29"/>
  <c r="F87" i="29"/>
  <c r="F65" i="29"/>
  <c r="F61" i="29"/>
  <c r="F89" i="29"/>
  <c r="I86" i="29"/>
  <c r="I24" i="29"/>
  <c r="I25" i="29"/>
  <c r="I26" i="29"/>
  <c r="I27" i="29"/>
  <c r="I28" i="29"/>
  <c r="I30" i="29"/>
  <c r="I4" i="29"/>
  <c r="I5" i="29"/>
  <c r="I6" i="29"/>
  <c r="I7" i="29"/>
  <c r="I8" i="29"/>
  <c r="I9" i="29"/>
  <c r="I10" i="29"/>
  <c r="I11" i="29"/>
  <c r="I12" i="29"/>
  <c r="I13" i="29"/>
  <c r="I15" i="29"/>
  <c r="I16" i="29"/>
  <c r="I17" i="29"/>
  <c r="I18" i="29"/>
  <c r="I19" i="29"/>
  <c r="I20" i="29"/>
  <c r="I21" i="29"/>
  <c r="I22" i="29"/>
  <c r="I32" i="29"/>
  <c r="H30" i="29"/>
  <c r="H22" i="29"/>
  <c r="H13" i="29"/>
  <c r="H32" i="29"/>
  <c r="G30" i="29"/>
  <c r="G22" i="29"/>
  <c r="G13" i="29"/>
  <c r="G32" i="29"/>
  <c r="F30" i="29"/>
  <c r="F22" i="29"/>
  <c r="F13" i="29"/>
  <c r="F32" i="29"/>
  <c r="I29" i="29"/>
  <c r="I108" i="28"/>
  <c r="I107" i="28"/>
  <c r="I106" i="28"/>
  <c r="I105" i="28"/>
  <c r="I104" i="28"/>
  <c r="I103" i="28"/>
  <c r="I102" i="28"/>
  <c r="I101" i="28"/>
  <c r="I100" i="28"/>
  <c r="I99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5" i="28"/>
  <c r="I63" i="28"/>
  <c r="I64" i="28"/>
  <c r="I65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87" i="28"/>
  <c r="H85" i="28"/>
  <c r="H65" i="28"/>
  <c r="H61" i="28"/>
  <c r="H87" i="28"/>
  <c r="G85" i="28"/>
  <c r="G65" i="28"/>
  <c r="G61" i="28"/>
  <c r="G87" i="28"/>
  <c r="F85" i="28"/>
  <c r="F65" i="28"/>
  <c r="F61" i="28"/>
  <c r="F87" i="28"/>
  <c r="I84" i="28"/>
  <c r="I24" i="28"/>
  <c r="I25" i="28"/>
  <c r="I26" i="28"/>
  <c r="I27" i="28"/>
  <c r="I28" i="28"/>
  <c r="I30" i="28"/>
  <c r="I4" i="28"/>
  <c r="I5" i="28"/>
  <c r="I6" i="28"/>
  <c r="I7" i="28"/>
  <c r="I8" i="28"/>
  <c r="I9" i="28"/>
  <c r="I10" i="28"/>
  <c r="I11" i="28"/>
  <c r="I12" i="28"/>
  <c r="I13" i="28"/>
  <c r="I15" i="28"/>
  <c r="I16" i="28"/>
  <c r="I17" i="28"/>
  <c r="I18" i="28"/>
  <c r="I19" i="28"/>
  <c r="I20" i="28"/>
  <c r="I21" i="28"/>
  <c r="I22" i="28"/>
  <c r="I32" i="28"/>
  <c r="H30" i="28"/>
  <c r="H22" i="28"/>
  <c r="H13" i="28"/>
  <c r="H32" i="28"/>
  <c r="G30" i="28"/>
  <c r="G22" i="28"/>
  <c r="G13" i="28"/>
  <c r="G32" i="28"/>
  <c r="F30" i="28"/>
  <c r="F22" i="28"/>
  <c r="F13" i="28"/>
  <c r="F32" i="28"/>
  <c r="I29" i="28"/>
  <c r="I19" i="27"/>
  <c r="I109" i="27"/>
  <c r="I108" i="27"/>
  <c r="I107" i="27"/>
  <c r="I106" i="27"/>
  <c r="I105" i="27"/>
  <c r="I104" i="27"/>
  <c r="I103" i="27"/>
  <c r="I102" i="27"/>
  <c r="I101" i="27"/>
  <c r="I100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5" i="27"/>
  <c r="I63" i="27"/>
  <c r="I64" i="27"/>
  <c r="I65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87" i="27"/>
  <c r="H85" i="27"/>
  <c r="H65" i="27"/>
  <c r="H61" i="27"/>
  <c r="H87" i="27"/>
  <c r="G85" i="27"/>
  <c r="G65" i="27"/>
  <c r="G61" i="27"/>
  <c r="G87" i="27"/>
  <c r="F85" i="27"/>
  <c r="F65" i="27"/>
  <c r="F61" i="27"/>
  <c r="F87" i="27"/>
  <c r="I84" i="27"/>
  <c r="I24" i="27"/>
  <c r="I25" i="27"/>
  <c r="I26" i="27"/>
  <c r="I27" i="27"/>
  <c r="I28" i="27"/>
  <c r="I30" i="27"/>
  <c r="I4" i="27"/>
  <c r="I5" i="27"/>
  <c r="I6" i="27"/>
  <c r="I7" i="27"/>
  <c r="I8" i="27"/>
  <c r="I9" i="27"/>
  <c r="I10" i="27"/>
  <c r="I11" i="27"/>
  <c r="I12" i="27"/>
  <c r="I13" i="27"/>
  <c r="I15" i="27"/>
  <c r="I16" i="27"/>
  <c r="I17" i="27"/>
  <c r="I18" i="27"/>
  <c r="I20" i="27"/>
  <c r="I21" i="27"/>
  <c r="I22" i="27"/>
  <c r="I32" i="27"/>
  <c r="H30" i="27"/>
  <c r="H22" i="27"/>
  <c r="H13" i="27"/>
  <c r="H32" i="27"/>
  <c r="G30" i="27"/>
  <c r="G22" i="27"/>
  <c r="G13" i="27"/>
  <c r="G32" i="27"/>
  <c r="F30" i="27"/>
  <c r="F22" i="27"/>
  <c r="F13" i="27"/>
  <c r="F32" i="27"/>
  <c r="I29" i="27"/>
  <c r="I108" i="25"/>
  <c r="I107" i="25"/>
  <c r="I106" i="25"/>
  <c r="I105" i="25"/>
  <c r="I104" i="25"/>
  <c r="I103" i="25"/>
  <c r="I102" i="25"/>
  <c r="I101" i="25"/>
  <c r="I100" i="25"/>
  <c r="I99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4" i="25"/>
  <c r="I62" i="25"/>
  <c r="I63" i="25"/>
  <c r="I64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86" i="25"/>
  <c r="H84" i="25"/>
  <c r="H64" i="25"/>
  <c r="H60" i="25"/>
  <c r="H86" i="25"/>
  <c r="G84" i="25"/>
  <c r="G64" i="25"/>
  <c r="G60" i="25"/>
  <c r="G86" i="25"/>
  <c r="F84" i="25"/>
  <c r="F64" i="25"/>
  <c r="F60" i="25"/>
  <c r="F86" i="25"/>
  <c r="I83" i="25"/>
  <c r="I23" i="25"/>
  <c r="I24" i="25"/>
  <c r="I25" i="25"/>
  <c r="I26" i="25"/>
  <c r="I27" i="25"/>
  <c r="I29" i="25"/>
  <c r="I4" i="25"/>
  <c r="I5" i="25"/>
  <c r="I6" i="25"/>
  <c r="I7" i="25"/>
  <c r="I8" i="25"/>
  <c r="I9" i="25"/>
  <c r="I10" i="25"/>
  <c r="I11" i="25"/>
  <c r="I12" i="25"/>
  <c r="I13" i="25"/>
  <c r="I15" i="25"/>
  <c r="I16" i="25"/>
  <c r="I17" i="25"/>
  <c r="I18" i="25"/>
  <c r="I19" i="25"/>
  <c r="I20" i="25"/>
  <c r="I21" i="25"/>
  <c r="I31" i="25"/>
  <c r="H29" i="25"/>
  <c r="H21" i="25"/>
  <c r="H13" i="25"/>
  <c r="H31" i="25"/>
  <c r="G29" i="25"/>
  <c r="G21" i="25"/>
  <c r="G13" i="25"/>
  <c r="G31" i="25"/>
  <c r="F29" i="25"/>
  <c r="F21" i="25"/>
  <c r="F13" i="25"/>
  <c r="F31" i="25"/>
  <c r="I28" i="25"/>
  <c r="I99" i="24"/>
  <c r="I108" i="24"/>
  <c r="I107" i="24"/>
  <c r="I106" i="24"/>
  <c r="I106" i="23"/>
  <c r="I100" i="24"/>
  <c r="I101" i="24"/>
  <c r="I102" i="24"/>
  <c r="I103" i="24"/>
  <c r="I104" i="24"/>
  <c r="I10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4" i="24"/>
  <c r="I62" i="24"/>
  <c r="I63" i="24"/>
  <c r="I64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86" i="24"/>
  <c r="H84" i="24"/>
  <c r="H64" i="24"/>
  <c r="H60" i="24"/>
  <c r="H86" i="24"/>
  <c r="G84" i="24"/>
  <c r="G64" i="24"/>
  <c r="G60" i="24"/>
  <c r="G86" i="24"/>
  <c r="F84" i="24"/>
  <c r="F64" i="24"/>
  <c r="F60" i="24"/>
  <c r="F86" i="24"/>
  <c r="I83" i="24"/>
  <c r="I23" i="24"/>
  <c r="I24" i="24"/>
  <c r="I25" i="24"/>
  <c r="I26" i="24"/>
  <c r="I27" i="24"/>
  <c r="I29" i="24"/>
  <c r="I4" i="24"/>
  <c r="I5" i="24"/>
  <c r="I6" i="24"/>
  <c r="I7" i="24"/>
  <c r="I8" i="24"/>
  <c r="I9" i="24"/>
  <c r="I10" i="24"/>
  <c r="I11" i="24"/>
  <c r="I12" i="24"/>
  <c r="I13" i="24"/>
  <c r="I15" i="24"/>
  <c r="I16" i="24"/>
  <c r="I17" i="24"/>
  <c r="I18" i="24"/>
  <c r="I19" i="24"/>
  <c r="I20" i="24"/>
  <c r="I21" i="24"/>
  <c r="I31" i="24"/>
  <c r="H29" i="24"/>
  <c r="H21" i="24"/>
  <c r="H13" i="24"/>
  <c r="H31" i="24"/>
  <c r="G29" i="24"/>
  <c r="G21" i="24"/>
  <c r="G13" i="24"/>
  <c r="G31" i="24"/>
  <c r="F29" i="24"/>
  <c r="F21" i="24"/>
  <c r="F13" i="24"/>
  <c r="F31" i="24"/>
  <c r="I28" i="24"/>
  <c r="G29" i="23"/>
  <c r="F29" i="23"/>
  <c r="I28" i="23"/>
  <c r="F84" i="23"/>
  <c r="I83" i="23"/>
  <c r="I8" i="23"/>
  <c r="I80" i="23"/>
  <c r="I81" i="23"/>
  <c r="F21" i="23"/>
  <c r="I18" i="23"/>
  <c r="I17" i="23"/>
  <c r="I4" i="23"/>
  <c r="I5" i="23"/>
  <c r="I6" i="23"/>
  <c r="I7" i="23"/>
  <c r="I9" i="23"/>
  <c r="I10" i="23"/>
  <c r="I11" i="23"/>
  <c r="I12" i="23"/>
  <c r="I13" i="23"/>
  <c r="I108" i="23"/>
  <c r="I107" i="23"/>
  <c r="I105" i="23"/>
  <c r="I104" i="23"/>
  <c r="I103" i="23"/>
  <c r="I102" i="23"/>
  <c r="I101" i="23"/>
  <c r="I100" i="23"/>
  <c r="I99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2" i="23"/>
  <c r="I84" i="23"/>
  <c r="I62" i="23"/>
  <c r="I63" i="23"/>
  <c r="I64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86" i="23"/>
  <c r="H84" i="23"/>
  <c r="H64" i="23"/>
  <c r="H60" i="23"/>
  <c r="H86" i="23"/>
  <c r="G84" i="23"/>
  <c r="G64" i="23"/>
  <c r="G60" i="23"/>
  <c r="G86" i="23"/>
  <c r="F64" i="23"/>
  <c r="F60" i="23"/>
  <c r="F86" i="23"/>
  <c r="I23" i="23"/>
  <c r="I24" i="23"/>
  <c r="I25" i="23"/>
  <c r="I26" i="23"/>
  <c r="I27" i="23"/>
  <c r="I29" i="23"/>
  <c r="F13" i="23"/>
  <c r="G13" i="23"/>
  <c r="H13" i="23"/>
  <c r="I15" i="23"/>
  <c r="I16" i="23"/>
  <c r="I19" i="23"/>
  <c r="I20" i="23"/>
  <c r="I21" i="23"/>
  <c r="I31" i="23"/>
  <c r="H29" i="23"/>
  <c r="H21" i="23"/>
  <c r="H31" i="23"/>
  <c r="G21" i="23"/>
  <c r="G31" i="23"/>
  <c r="F31" i="23"/>
  <c r="I108" i="22"/>
  <c r="I107" i="22"/>
  <c r="I105" i="22"/>
  <c r="I104" i="22"/>
  <c r="I103" i="22"/>
  <c r="I102" i="22"/>
  <c r="I101" i="22"/>
  <c r="I100" i="22"/>
  <c r="I99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63" i="22"/>
  <c r="I64" i="22"/>
  <c r="I65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87" i="22"/>
  <c r="H85" i="22"/>
  <c r="H65" i="22"/>
  <c r="H61" i="22"/>
  <c r="H87" i="22"/>
  <c r="G85" i="22"/>
  <c r="G65" i="22"/>
  <c r="G61" i="22"/>
  <c r="G87" i="22"/>
  <c r="F85" i="22"/>
  <c r="F65" i="22"/>
  <c r="F61" i="22"/>
  <c r="F87" i="22"/>
  <c r="I22" i="22"/>
  <c r="I23" i="22"/>
  <c r="I24" i="22"/>
  <c r="I25" i="22"/>
  <c r="I26" i="22"/>
  <c r="I27" i="22"/>
  <c r="I28" i="22"/>
  <c r="F12" i="22"/>
  <c r="G12" i="22"/>
  <c r="H12" i="22"/>
  <c r="I12" i="22"/>
  <c r="I14" i="22"/>
  <c r="I16" i="22"/>
  <c r="I17" i="22"/>
  <c r="I18" i="22"/>
  <c r="I19" i="22"/>
  <c r="I20" i="22"/>
  <c r="I30" i="22"/>
  <c r="H28" i="22"/>
  <c r="H20" i="22"/>
  <c r="H30" i="22"/>
  <c r="G28" i="22"/>
  <c r="G20" i="22"/>
  <c r="G30" i="22"/>
  <c r="F28" i="22"/>
  <c r="F20" i="22"/>
  <c r="F30" i="22"/>
  <c r="I11" i="22"/>
  <c r="I10" i="22"/>
  <c r="I9" i="22"/>
  <c r="I8" i="22"/>
  <c r="I7" i="22"/>
  <c r="I6" i="22"/>
  <c r="I5" i="22"/>
  <c r="I4" i="22"/>
  <c r="I108" i="21"/>
  <c r="I107" i="21"/>
  <c r="I105" i="21"/>
  <c r="I104" i="21"/>
  <c r="I103" i="21"/>
  <c r="I102" i="21"/>
  <c r="I101" i="21"/>
  <c r="I100" i="21"/>
  <c r="I99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63" i="21"/>
  <c r="I64" i="21"/>
  <c r="I65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87" i="21"/>
  <c r="H85" i="21"/>
  <c r="H65" i="21"/>
  <c r="H61" i="21"/>
  <c r="H87" i="21"/>
  <c r="G85" i="21"/>
  <c r="G65" i="21"/>
  <c r="G61" i="21"/>
  <c r="G87" i="21"/>
  <c r="F85" i="21"/>
  <c r="F65" i="21"/>
  <c r="F61" i="21"/>
  <c r="F87" i="21"/>
  <c r="I22" i="21"/>
  <c r="I23" i="21"/>
  <c r="I24" i="21"/>
  <c r="I25" i="21"/>
  <c r="I26" i="21"/>
  <c r="I27" i="21"/>
  <c r="I28" i="21"/>
  <c r="F12" i="21"/>
  <c r="G12" i="21"/>
  <c r="H12" i="21"/>
  <c r="I12" i="21"/>
  <c r="I14" i="21"/>
  <c r="I16" i="21"/>
  <c r="I17" i="21"/>
  <c r="I18" i="21"/>
  <c r="I19" i="21"/>
  <c r="I20" i="21"/>
  <c r="I30" i="21"/>
  <c r="H28" i="21"/>
  <c r="H20" i="21"/>
  <c r="H30" i="21"/>
  <c r="G28" i="21"/>
  <c r="G20" i="21"/>
  <c r="G30" i="21"/>
  <c r="F28" i="21"/>
  <c r="F20" i="21"/>
  <c r="F30" i="21"/>
  <c r="I11" i="21"/>
  <c r="I10" i="21"/>
  <c r="I9" i="21"/>
  <c r="I8" i="21"/>
  <c r="I7" i="21"/>
  <c r="I6" i="21"/>
  <c r="I5" i="21"/>
  <c r="I4" i="21"/>
  <c r="I108" i="20"/>
  <c r="I107" i="20"/>
  <c r="I105" i="20"/>
  <c r="I104" i="20"/>
  <c r="I103" i="20"/>
  <c r="I102" i="20"/>
  <c r="I101" i="20"/>
  <c r="I100" i="20"/>
  <c r="I99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63" i="20"/>
  <c r="I64" i="20"/>
  <c r="I65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87" i="20"/>
  <c r="H85" i="20"/>
  <c r="H65" i="20"/>
  <c r="H61" i="20"/>
  <c r="H87" i="20"/>
  <c r="G85" i="20"/>
  <c r="G65" i="20"/>
  <c r="G61" i="20"/>
  <c r="G87" i="20"/>
  <c r="F85" i="20"/>
  <c r="F65" i="20"/>
  <c r="F61" i="20"/>
  <c r="F87" i="20"/>
  <c r="I22" i="20"/>
  <c r="I23" i="20"/>
  <c r="I24" i="20"/>
  <c r="I25" i="20"/>
  <c r="I26" i="20"/>
  <c r="I27" i="20"/>
  <c r="I28" i="20"/>
  <c r="F12" i="20"/>
  <c r="G12" i="20"/>
  <c r="H12" i="20"/>
  <c r="I12" i="20"/>
  <c r="I14" i="20"/>
  <c r="I16" i="20"/>
  <c r="I17" i="20"/>
  <c r="I18" i="20"/>
  <c r="I19" i="20"/>
  <c r="I20" i="20"/>
  <c r="I30" i="20"/>
  <c r="H28" i="20"/>
  <c r="H20" i="20"/>
  <c r="H30" i="20"/>
  <c r="G28" i="20"/>
  <c r="G20" i="20"/>
  <c r="G30" i="20"/>
  <c r="F28" i="20"/>
  <c r="F20" i="20"/>
  <c r="F30" i="20"/>
  <c r="I11" i="20"/>
  <c r="I10" i="20"/>
  <c r="I9" i="20"/>
  <c r="I8" i="20"/>
  <c r="I7" i="20"/>
  <c r="I6" i="20"/>
  <c r="I5" i="20"/>
  <c r="I4" i="20"/>
  <c r="I83" i="19"/>
  <c r="F65" i="19"/>
  <c r="I108" i="19"/>
  <c r="I107" i="19"/>
  <c r="I105" i="19"/>
  <c r="I104" i="19"/>
  <c r="I103" i="19"/>
  <c r="I102" i="19"/>
  <c r="I101" i="19"/>
  <c r="I100" i="19"/>
  <c r="I99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4" i="19"/>
  <c r="I85" i="19"/>
  <c r="I63" i="19"/>
  <c r="I64" i="19"/>
  <c r="I65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87" i="19"/>
  <c r="H85" i="19"/>
  <c r="H65" i="19"/>
  <c r="H61" i="19"/>
  <c r="H87" i="19"/>
  <c r="G85" i="19"/>
  <c r="G65" i="19"/>
  <c r="G61" i="19"/>
  <c r="G87" i="19"/>
  <c r="F85" i="19"/>
  <c r="F61" i="19"/>
  <c r="F87" i="19"/>
  <c r="I22" i="19"/>
  <c r="I23" i="19"/>
  <c r="I24" i="19"/>
  <c r="I25" i="19"/>
  <c r="I26" i="19"/>
  <c r="I27" i="19"/>
  <c r="I28" i="19"/>
  <c r="F12" i="19"/>
  <c r="G12" i="19"/>
  <c r="H12" i="19"/>
  <c r="I12" i="19"/>
  <c r="I14" i="19"/>
  <c r="I16" i="19"/>
  <c r="I17" i="19"/>
  <c r="I18" i="19"/>
  <c r="I19" i="19"/>
  <c r="I20" i="19"/>
  <c r="I30" i="19"/>
  <c r="H28" i="19"/>
  <c r="H20" i="19"/>
  <c r="H30" i="19"/>
  <c r="G28" i="19"/>
  <c r="G20" i="19"/>
  <c r="G30" i="19"/>
  <c r="F28" i="19"/>
  <c r="F20" i="19"/>
  <c r="F30" i="19"/>
  <c r="I11" i="19"/>
  <c r="I10" i="19"/>
  <c r="I9" i="19"/>
  <c r="I8" i="19"/>
  <c r="I7" i="19"/>
  <c r="I6" i="19"/>
  <c r="I5" i="19"/>
  <c r="I4" i="19"/>
  <c r="I106" i="17"/>
  <c r="I105" i="17"/>
  <c r="I103" i="17"/>
  <c r="I102" i="17"/>
  <c r="I101" i="17"/>
  <c r="I100" i="17"/>
  <c r="I99" i="17"/>
  <c r="I98" i="17"/>
  <c r="I97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62" i="17"/>
  <c r="I63" i="17"/>
  <c r="I64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85" i="17"/>
  <c r="H83" i="17"/>
  <c r="H64" i="17"/>
  <c r="H60" i="17"/>
  <c r="H85" i="17"/>
  <c r="G83" i="17"/>
  <c r="G64" i="17"/>
  <c r="G60" i="17"/>
  <c r="G85" i="17"/>
  <c r="F83" i="17"/>
  <c r="F64" i="17"/>
  <c r="F60" i="17"/>
  <c r="F85" i="17"/>
  <c r="I21" i="17"/>
  <c r="I22" i="17"/>
  <c r="I23" i="17"/>
  <c r="I24" i="17"/>
  <c r="I25" i="17"/>
  <c r="I26" i="17"/>
  <c r="I27" i="17"/>
  <c r="F12" i="17"/>
  <c r="G12" i="17"/>
  <c r="H12" i="17"/>
  <c r="I12" i="17"/>
  <c r="I14" i="17"/>
  <c r="I15" i="17"/>
  <c r="I16" i="17"/>
  <c r="I17" i="17"/>
  <c r="I18" i="17"/>
  <c r="I19" i="17"/>
  <c r="I29" i="17"/>
  <c r="H27" i="17"/>
  <c r="H19" i="17"/>
  <c r="H29" i="17"/>
  <c r="G27" i="17"/>
  <c r="G19" i="17"/>
  <c r="G29" i="17"/>
  <c r="F27" i="17"/>
  <c r="F19" i="17"/>
  <c r="F29" i="17"/>
  <c r="I11" i="17"/>
  <c r="I10" i="17"/>
  <c r="I9" i="17"/>
  <c r="I8" i="17"/>
  <c r="I7" i="17"/>
  <c r="I6" i="17"/>
  <c r="I5" i="17"/>
  <c r="I4" i="17"/>
  <c r="I106" i="16"/>
  <c r="I105" i="16"/>
  <c r="I103" i="16"/>
  <c r="I102" i="16"/>
  <c r="I101" i="16"/>
  <c r="I100" i="16"/>
  <c r="I99" i="16"/>
  <c r="I98" i="16"/>
  <c r="I97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62" i="16"/>
  <c r="I63" i="16"/>
  <c r="I64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85" i="16"/>
  <c r="H83" i="16"/>
  <c r="H64" i="16"/>
  <c r="H60" i="16"/>
  <c r="H85" i="16"/>
  <c r="G83" i="16"/>
  <c r="G64" i="16"/>
  <c r="G60" i="16"/>
  <c r="G85" i="16"/>
  <c r="F83" i="16"/>
  <c r="F64" i="16"/>
  <c r="F60" i="16"/>
  <c r="F85" i="16"/>
  <c r="I21" i="16"/>
  <c r="I22" i="16"/>
  <c r="I23" i="16"/>
  <c r="I24" i="16"/>
  <c r="I25" i="16"/>
  <c r="I26" i="16"/>
  <c r="I27" i="16"/>
  <c r="F12" i="16"/>
  <c r="G12" i="16"/>
  <c r="H12" i="16"/>
  <c r="I12" i="16"/>
  <c r="I14" i="16"/>
  <c r="I15" i="16"/>
  <c r="I16" i="16"/>
  <c r="I17" i="16"/>
  <c r="I18" i="16"/>
  <c r="I19" i="16"/>
  <c r="I29" i="16"/>
  <c r="H27" i="16"/>
  <c r="H19" i="16"/>
  <c r="H29" i="16"/>
  <c r="G27" i="16"/>
  <c r="G19" i="16"/>
  <c r="G29" i="16"/>
  <c r="F27" i="16"/>
  <c r="F19" i="16"/>
  <c r="F29" i="16"/>
  <c r="I11" i="16"/>
  <c r="I10" i="16"/>
  <c r="I9" i="16"/>
  <c r="I8" i="16"/>
  <c r="I7" i="16"/>
  <c r="I6" i="16"/>
  <c r="I5" i="16"/>
  <c r="I4" i="16"/>
  <c r="I82" i="15"/>
  <c r="I81" i="15"/>
  <c r="I26" i="15"/>
  <c r="I106" i="15"/>
  <c r="I105" i="15"/>
  <c r="I104" i="15"/>
  <c r="I103" i="15"/>
  <c r="I102" i="15"/>
  <c r="I101" i="15"/>
  <c r="I100" i="15"/>
  <c r="I99" i="15"/>
  <c r="I98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3" i="15"/>
  <c r="I84" i="15"/>
  <c r="I63" i="15"/>
  <c r="I64" i="15"/>
  <c r="I65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86" i="15"/>
  <c r="H84" i="15"/>
  <c r="H65" i="15"/>
  <c r="H61" i="15"/>
  <c r="H86" i="15"/>
  <c r="G84" i="15"/>
  <c r="G65" i="15"/>
  <c r="G61" i="15"/>
  <c r="G86" i="15"/>
  <c r="F84" i="15"/>
  <c r="F65" i="15"/>
  <c r="F61" i="15"/>
  <c r="F86" i="15"/>
  <c r="I21" i="15"/>
  <c r="I22" i="15"/>
  <c r="I23" i="15"/>
  <c r="I24" i="15"/>
  <c r="I25" i="15"/>
  <c r="I27" i="15"/>
  <c r="I28" i="15"/>
  <c r="F12" i="15"/>
  <c r="G12" i="15"/>
  <c r="H12" i="15"/>
  <c r="I12" i="15"/>
  <c r="I14" i="15"/>
  <c r="I15" i="15"/>
  <c r="I16" i="15"/>
  <c r="I17" i="15"/>
  <c r="I18" i="15"/>
  <c r="I19" i="15"/>
  <c r="I30" i="15"/>
  <c r="H28" i="15"/>
  <c r="H19" i="15"/>
  <c r="H30" i="15"/>
  <c r="G28" i="15"/>
  <c r="G19" i="15"/>
  <c r="G30" i="15"/>
  <c r="F28" i="15"/>
  <c r="F19" i="15"/>
  <c r="F30" i="15"/>
  <c r="I11" i="15"/>
  <c r="I10" i="15"/>
  <c r="I9" i="15"/>
  <c r="I8" i="15"/>
  <c r="I7" i="15"/>
  <c r="I6" i="15"/>
  <c r="I5" i="15"/>
  <c r="I4" i="15"/>
  <c r="I103" i="14"/>
  <c r="I102" i="14"/>
  <c r="I101" i="14"/>
  <c r="I100" i="14"/>
  <c r="I99" i="14"/>
  <c r="I98" i="14"/>
  <c r="I97" i="14"/>
  <c r="I96" i="14"/>
  <c r="I9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62" i="14"/>
  <c r="I63" i="14"/>
  <c r="I64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83" i="14"/>
  <c r="H81" i="14"/>
  <c r="H64" i="14"/>
  <c r="H60" i="14"/>
  <c r="H83" i="14"/>
  <c r="G81" i="14"/>
  <c r="G64" i="14"/>
  <c r="G60" i="14"/>
  <c r="G83" i="14"/>
  <c r="F81" i="14"/>
  <c r="F64" i="14"/>
  <c r="F60" i="14"/>
  <c r="F83" i="14"/>
  <c r="I21" i="14"/>
  <c r="I22" i="14"/>
  <c r="I23" i="14"/>
  <c r="I24" i="14"/>
  <c r="I25" i="14"/>
  <c r="I26" i="14"/>
  <c r="I27" i="14"/>
  <c r="F12" i="14"/>
  <c r="G12" i="14"/>
  <c r="H12" i="14"/>
  <c r="I12" i="14"/>
  <c r="I14" i="14"/>
  <c r="I15" i="14"/>
  <c r="I16" i="14"/>
  <c r="I17" i="14"/>
  <c r="I18" i="14"/>
  <c r="I19" i="14"/>
  <c r="I29" i="14"/>
  <c r="H27" i="14"/>
  <c r="H19" i="14"/>
  <c r="H29" i="14"/>
  <c r="G27" i="14"/>
  <c r="G19" i="14"/>
  <c r="G29" i="14"/>
  <c r="F27" i="14"/>
  <c r="F19" i="14"/>
  <c r="F29" i="14"/>
  <c r="I11" i="14"/>
  <c r="I10" i="14"/>
  <c r="I9" i="14"/>
  <c r="I8" i="14"/>
  <c r="I7" i="14"/>
  <c r="I6" i="14"/>
  <c r="I5" i="14"/>
  <c r="I4" i="14"/>
  <c r="I103" i="13"/>
  <c r="I102" i="13"/>
  <c r="I101" i="13"/>
  <c r="I100" i="13"/>
  <c r="I99" i="13"/>
  <c r="I98" i="13"/>
  <c r="I97" i="13"/>
  <c r="I96" i="13"/>
  <c r="I9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62" i="13"/>
  <c r="I63" i="13"/>
  <c r="I64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83" i="13"/>
  <c r="H81" i="13"/>
  <c r="H64" i="13"/>
  <c r="H60" i="13"/>
  <c r="H83" i="13"/>
  <c r="G81" i="13"/>
  <c r="G64" i="13"/>
  <c r="G60" i="13"/>
  <c r="G83" i="13"/>
  <c r="F81" i="13"/>
  <c r="F64" i="13"/>
  <c r="F60" i="13"/>
  <c r="F83" i="13"/>
  <c r="I21" i="13"/>
  <c r="I22" i="13"/>
  <c r="I23" i="13"/>
  <c r="I24" i="13"/>
  <c r="I25" i="13"/>
  <c r="I26" i="13"/>
  <c r="I27" i="13"/>
  <c r="F12" i="13"/>
  <c r="G12" i="13"/>
  <c r="H12" i="13"/>
  <c r="I12" i="13"/>
  <c r="I14" i="13"/>
  <c r="I15" i="13"/>
  <c r="I16" i="13"/>
  <c r="I17" i="13"/>
  <c r="I18" i="13"/>
  <c r="I19" i="13"/>
  <c r="I29" i="13"/>
  <c r="H27" i="13"/>
  <c r="H19" i="13"/>
  <c r="H29" i="13"/>
  <c r="G27" i="13"/>
  <c r="G19" i="13"/>
  <c r="G29" i="13"/>
  <c r="F27" i="13"/>
  <c r="F19" i="13"/>
  <c r="F29" i="13"/>
  <c r="I11" i="13"/>
  <c r="I10" i="13"/>
  <c r="I9" i="13"/>
  <c r="I8" i="13"/>
  <c r="I7" i="13"/>
  <c r="I6" i="13"/>
  <c r="I5" i="13"/>
  <c r="I4" i="13"/>
  <c r="I103" i="11"/>
  <c r="I102" i="11"/>
  <c r="I101" i="11"/>
  <c r="I100" i="11"/>
  <c r="I99" i="11"/>
  <c r="I98" i="11"/>
  <c r="I96" i="11"/>
  <c r="I97" i="11"/>
  <c r="I95" i="11"/>
  <c r="H81" i="11"/>
  <c r="G81" i="11"/>
  <c r="F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H64" i="11"/>
  <c r="G64" i="11"/>
  <c r="F64" i="11"/>
  <c r="I63" i="11"/>
  <c r="I62" i="11"/>
  <c r="I64" i="11"/>
  <c r="H60" i="11"/>
  <c r="G60" i="11"/>
  <c r="F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H27" i="11"/>
  <c r="G27" i="11"/>
  <c r="G19" i="11"/>
  <c r="G12" i="11"/>
  <c r="G29" i="11"/>
  <c r="F27" i="11"/>
  <c r="F19" i="11"/>
  <c r="F12" i="11"/>
  <c r="F29" i="11"/>
  <c r="I26" i="11"/>
  <c r="I25" i="11"/>
  <c r="I24" i="11"/>
  <c r="I23" i="11"/>
  <c r="I22" i="11"/>
  <c r="I21" i="11"/>
  <c r="H19" i="11"/>
  <c r="I18" i="11"/>
  <c r="I17" i="11"/>
  <c r="I16" i="11"/>
  <c r="I15" i="11"/>
  <c r="I14" i="11"/>
  <c r="I19" i="11"/>
  <c r="H12" i="11"/>
  <c r="I11" i="11"/>
  <c r="I10" i="11"/>
  <c r="I9" i="11"/>
  <c r="I8" i="11"/>
  <c r="I7" i="11"/>
  <c r="I6" i="11"/>
  <c r="I5" i="11"/>
  <c r="I4" i="11"/>
  <c r="I81" i="11"/>
  <c r="H83" i="11"/>
  <c r="I12" i="11"/>
  <c r="H29" i="11"/>
  <c r="G83" i="11"/>
  <c r="I60" i="11"/>
  <c r="I83" i="11"/>
  <c r="I27" i="11"/>
  <c r="I29" i="11"/>
  <c r="F83" i="11"/>
  <c r="I96" i="9"/>
  <c r="I97" i="9"/>
  <c r="I98" i="9"/>
  <c r="I99" i="9"/>
  <c r="I100" i="9"/>
  <c r="I101" i="9"/>
  <c r="I102" i="9"/>
  <c r="I103" i="9"/>
  <c r="I95" i="9"/>
  <c r="H81" i="9"/>
  <c r="G81" i="9"/>
  <c r="F81" i="9"/>
  <c r="F64" i="9"/>
  <c r="F60" i="9"/>
  <c r="F83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H64" i="9"/>
  <c r="G64" i="9"/>
  <c r="I63" i="9"/>
  <c r="I62" i="9"/>
  <c r="H60" i="9"/>
  <c r="G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H27" i="9"/>
  <c r="G27" i="9"/>
  <c r="F27" i="9"/>
  <c r="I26" i="9"/>
  <c r="I25" i="9"/>
  <c r="I24" i="9"/>
  <c r="I23" i="9"/>
  <c r="I22" i="9"/>
  <c r="I21" i="9"/>
  <c r="H19" i="9"/>
  <c r="G19" i="9"/>
  <c r="F19" i="9"/>
  <c r="I18" i="9"/>
  <c r="I17" i="9"/>
  <c r="I16" i="9"/>
  <c r="I15" i="9"/>
  <c r="I14" i="9"/>
  <c r="H12" i="9"/>
  <c r="G12" i="9"/>
  <c r="F12" i="9"/>
  <c r="I12" i="9"/>
  <c r="I11" i="9"/>
  <c r="I10" i="9"/>
  <c r="I9" i="9"/>
  <c r="I8" i="9"/>
  <c r="I7" i="9"/>
  <c r="I6" i="9"/>
  <c r="I5" i="9"/>
  <c r="I4" i="9"/>
  <c r="I70" i="8"/>
  <c r="F81" i="8"/>
  <c r="G81" i="8"/>
  <c r="H81" i="8"/>
  <c r="I80" i="8"/>
  <c r="F27" i="8"/>
  <c r="I24" i="8"/>
  <c r="G83" i="9"/>
  <c r="F29" i="9"/>
  <c r="I60" i="9"/>
  <c r="I64" i="9"/>
  <c r="G29" i="9"/>
  <c r="I19" i="9"/>
  <c r="I27" i="9"/>
  <c r="I29" i="9"/>
  <c r="H29" i="9"/>
  <c r="I81" i="9"/>
  <c r="H83" i="9"/>
  <c r="I71" i="8"/>
  <c r="I83" i="9"/>
  <c r="I39" i="8"/>
  <c r="I26" i="8"/>
  <c r="I21" i="8"/>
  <c r="H27" i="8"/>
  <c r="G27" i="8"/>
  <c r="I59" i="8"/>
  <c r="I66" i="8"/>
  <c r="I5" i="8"/>
  <c r="F60" i="8"/>
  <c r="F64" i="8"/>
  <c r="F83" i="8"/>
  <c r="G64" i="8"/>
  <c r="G60" i="8"/>
  <c r="G83" i="8"/>
  <c r="I11" i="8"/>
  <c r="G19" i="8"/>
  <c r="I99" i="8"/>
  <c r="I63" i="8"/>
  <c r="I101" i="8"/>
  <c r="I102" i="8"/>
  <c r="I103" i="8"/>
  <c r="I104" i="8"/>
  <c r="I100" i="8"/>
  <c r="I98" i="8"/>
  <c r="I97" i="8"/>
  <c r="I96" i="8"/>
  <c r="I41" i="8"/>
  <c r="H19" i="8"/>
  <c r="F19" i="8"/>
  <c r="I62" i="8"/>
  <c r="I64" i="8"/>
  <c r="G12" i="8"/>
  <c r="I76" i="8"/>
  <c r="I16" i="8"/>
  <c r="I17" i="8"/>
  <c r="I18" i="8"/>
  <c r="G29" i="8"/>
  <c r="I44" i="8"/>
  <c r="I22" i="8"/>
  <c r="I23" i="8"/>
  <c r="I25" i="8"/>
  <c r="I15" i="8"/>
  <c r="I14" i="8"/>
  <c r="I6" i="8"/>
  <c r="I7" i="8"/>
  <c r="I8" i="8"/>
  <c r="I9" i="8"/>
  <c r="I10" i="8"/>
  <c r="I4" i="8"/>
  <c r="I19" i="8"/>
  <c r="I27" i="8"/>
  <c r="I79" i="8"/>
  <c r="I78" i="8"/>
  <c r="I77" i="8"/>
  <c r="I75" i="8"/>
  <c r="I74" i="8"/>
  <c r="I73" i="8"/>
  <c r="I72" i="8"/>
  <c r="I69" i="8"/>
  <c r="I68" i="8"/>
  <c r="I67" i="8"/>
  <c r="H64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3" i="8"/>
  <c r="I42" i="8"/>
  <c r="I40" i="8"/>
  <c r="I38" i="8"/>
  <c r="H12" i="8"/>
  <c r="H29" i="8"/>
  <c r="F12" i="8"/>
  <c r="I3" i="7"/>
  <c r="I4" i="7"/>
  <c r="I5" i="7"/>
  <c r="I6" i="7"/>
  <c r="I7" i="7"/>
  <c r="I8" i="7"/>
  <c r="I9" i="7"/>
  <c r="I10" i="7"/>
  <c r="F11" i="7"/>
  <c r="G11" i="7"/>
  <c r="H11" i="7"/>
  <c r="I13" i="7"/>
  <c r="I14" i="7"/>
  <c r="I15" i="7"/>
  <c r="F16" i="7"/>
  <c r="G16" i="7"/>
  <c r="H16" i="7"/>
  <c r="I18" i="7"/>
  <c r="I19" i="7"/>
  <c r="I20" i="7"/>
  <c r="I21" i="7"/>
  <c r="I22" i="7"/>
  <c r="I23" i="7"/>
  <c r="F24" i="7"/>
  <c r="G24" i="7"/>
  <c r="H24" i="7"/>
  <c r="I24" i="7"/>
  <c r="I26" i="7"/>
  <c r="I27" i="7"/>
  <c r="F28" i="7"/>
  <c r="G28" i="7"/>
  <c r="H28" i="7"/>
  <c r="H29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F58" i="7"/>
  <c r="G58" i="7"/>
  <c r="H58" i="7"/>
  <c r="I60" i="7"/>
  <c r="I61" i="7"/>
  <c r="I62" i="7"/>
  <c r="I63" i="7"/>
  <c r="F64" i="7"/>
  <c r="G64" i="7"/>
  <c r="H64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F81" i="7"/>
  <c r="F83" i="7"/>
  <c r="G81" i="7"/>
  <c r="H81" i="7"/>
  <c r="H83" i="7"/>
  <c r="G90" i="7"/>
  <c r="I95" i="7"/>
  <c r="I96" i="7"/>
  <c r="I81" i="8"/>
  <c r="I60" i="8"/>
  <c r="I83" i="8"/>
  <c r="I12" i="8"/>
  <c r="I29" i="8"/>
  <c r="F29" i="8"/>
  <c r="G83" i="7"/>
  <c r="I16" i="7"/>
  <c r="I94" i="7"/>
  <c r="G29" i="7"/>
  <c r="I28" i="7"/>
  <c r="I11" i="7"/>
  <c r="I83" i="7"/>
  <c r="I58" i="7"/>
  <c r="F29" i="7"/>
  <c r="I81" i="7"/>
  <c r="I64" i="7"/>
  <c r="G90" i="5"/>
  <c r="H58" i="5"/>
  <c r="I95" i="5"/>
  <c r="I96" i="5"/>
  <c r="F24" i="5"/>
  <c r="G24" i="5"/>
  <c r="H24" i="5"/>
  <c r="I23" i="5"/>
  <c r="I67" i="5"/>
  <c r="I69" i="5"/>
  <c r="I70" i="5"/>
  <c r="I71" i="5"/>
  <c r="I72" i="5"/>
  <c r="I73" i="5"/>
  <c r="I74" i="5"/>
  <c r="I75" i="5"/>
  <c r="I76" i="5"/>
  <c r="I77" i="5"/>
  <c r="I68" i="5"/>
  <c r="I78" i="5"/>
  <c r="I79" i="5"/>
  <c r="I80" i="5"/>
  <c r="I66" i="5"/>
  <c r="I47" i="5"/>
  <c r="I48" i="5"/>
  <c r="I49" i="5"/>
  <c r="I50" i="5"/>
  <c r="I51" i="5"/>
  <c r="I52" i="5"/>
  <c r="I53" i="5"/>
  <c r="I54" i="5"/>
  <c r="I55" i="5"/>
  <c r="I56" i="5"/>
  <c r="I57" i="5"/>
  <c r="I37" i="5"/>
  <c r="I38" i="5"/>
  <c r="I39" i="5"/>
  <c r="I40" i="5"/>
  <c r="I41" i="5"/>
  <c r="I42" i="5"/>
  <c r="I43" i="5"/>
  <c r="I44" i="5"/>
  <c r="I45" i="5"/>
  <c r="I46" i="5"/>
  <c r="I36" i="5"/>
  <c r="I27" i="5"/>
  <c r="I26" i="5"/>
  <c r="I22" i="5"/>
  <c r="I19" i="5"/>
  <c r="I20" i="5"/>
  <c r="I21" i="5"/>
  <c r="I18" i="5"/>
  <c r="I15" i="5"/>
  <c r="I14" i="5"/>
  <c r="I13" i="5"/>
  <c r="I10" i="5"/>
  <c r="I8" i="5"/>
  <c r="I9" i="5"/>
  <c r="I7" i="5"/>
  <c r="I5" i="5"/>
  <c r="I6" i="5"/>
  <c r="I4" i="5"/>
  <c r="I29" i="7"/>
  <c r="I94" i="5"/>
  <c r="H81" i="5"/>
  <c r="G81" i="5"/>
  <c r="F81" i="5"/>
  <c r="H64" i="5"/>
  <c r="G64" i="5"/>
  <c r="F64" i="5"/>
  <c r="G58" i="5"/>
  <c r="F58" i="5"/>
  <c r="H28" i="5"/>
  <c r="G28" i="5"/>
  <c r="F28" i="5"/>
  <c r="H16" i="5"/>
  <c r="G16" i="5"/>
  <c r="F16" i="5"/>
  <c r="H11" i="5"/>
  <c r="G11" i="5"/>
  <c r="F11" i="5"/>
  <c r="F29" i="5"/>
  <c r="G83" i="5"/>
  <c r="I64" i="5"/>
  <c r="I28" i="5"/>
  <c r="F83" i="5"/>
  <c r="H83" i="5"/>
  <c r="I81" i="5"/>
  <c r="I24" i="5"/>
  <c r="H29" i="5"/>
  <c r="G29" i="5"/>
  <c r="I16" i="5"/>
  <c r="I58" i="5"/>
  <c r="I11" i="5"/>
  <c r="I83" i="5"/>
  <c r="I29" i="5"/>
  <c r="H82" i="1"/>
  <c r="G82" i="1"/>
  <c r="F82" i="1"/>
  <c r="H65" i="1"/>
  <c r="G65" i="1"/>
  <c r="F65" i="1"/>
  <c r="I65" i="1"/>
  <c r="H59" i="1"/>
  <c r="H84" i="1"/>
  <c r="G59" i="1"/>
  <c r="F59" i="1"/>
  <c r="H29" i="1"/>
  <c r="G29" i="1"/>
  <c r="F29" i="1"/>
  <c r="H25" i="1"/>
  <c r="G25" i="1"/>
  <c r="F25" i="1"/>
  <c r="H16" i="1"/>
  <c r="G16" i="1"/>
  <c r="F16" i="1"/>
  <c r="I16" i="1"/>
  <c r="H11" i="1"/>
  <c r="G11" i="1"/>
  <c r="F11" i="1"/>
  <c r="I63" i="5"/>
  <c r="I62" i="5"/>
  <c r="I61" i="5"/>
  <c r="I60" i="5"/>
  <c r="I3" i="5"/>
  <c r="G30" i="1"/>
  <c r="I29" i="1"/>
  <c r="G84" i="1"/>
  <c r="H30" i="1"/>
  <c r="I25" i="1"/>
  <c r="I82" i="1"/>
  <c r="F84" i="1"/>
  <c r="I11" i="1"/>
  <c r="F30" i="1"/>
  <c r="I59" i="1"/>
  <c r="I30" i="1"/>
  <c r="I95" i="8"/>
  <c r="H60" i="8"/>
  <c r="H83" i="8"/>
</calcChain>
</file>

<file path=xl/comments1.xml><?xml version="1.0" encoding="utf-8"?>
<comments xmlns="http://schemas.openxmlformats.org/spreadsheetml/2006/main">
  <authors>
    <author>Delta Sigma Theta Sorority Inc.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10.xml><?xml version="1.0" encoding="utf-8"?>
<comments xmlns="http://schemas.openxmlformats.org/spreadsheetml/2006/main">
  <authors>
    <author>tiffany conyers</author>
    <author>Delta Sigma Theta Sorority Inc.</author>
  </authors>
  <commentList>
    <comment ref="G26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$1,489.88 was transferred on April 30th. It did not reflect in the BOA account until 5/1/2019</t>
        </r>
      </text>
    </comment>
    <comment ref="H39" authorId="1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$8840 collected
-$40.00 for dues overpayment - added to Jabberwock per Soror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  <comment ref="H8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$21600 Dues - Candidate</t>
        </r>
      </text>
    </comment>
  </commentList>
</comments>
</file>

<file path=xl/comments11.xml><?xml version="1.0" encoding="utf-8"?>
<comments xmlns="http://schemas.openxmlformats.org/spreadsheetml/2006/main">
  <authors>
    <author>tiffany conyers</author>
  </authors>
  <commentList>
    <comment ref="G27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2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F5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</commentList>
</comments>
</file>

<file path=xl/comments12.xml><?xml version="1.0" encoding="utf-8"?>
<comments xmlns="http://schemas.openxmlformats.org/spreadsheetml/2006/main">
  <authors>
    <author>tiffany conyers</author>
  </authors>
  <commentList>
    <comment ref="G27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2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F5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</commentList>
</comments>
</file>

<file path=xl/comments13.xml><?xml version="1.0" encoding="utf-8"?>
<comments xmlns="http://schemas.openxmlformats.org/spreadsheetml/2006/main">
  <authors>
    <author>tiffany conyers</author>
  </authors>
  <commentList>
    <comment ref="G27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2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F5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</commentList>
</comments>
</file>

<file path=xl/comments14.xml><?xml version="1.0" encoding="utf-8"?>
<comments xmlns="http://schemas.openxmlformats.org/spreadsheetml/2006/main">
  <authors>
    <author>tiffany conyers</author>
  </authors>
  <commentLis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F6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</commentList>
</comments>
</file>

<file path=xl/comments15.xml><?xml version="1.0" encoding="utf-8"?>
<comments xmlns="http://schemas.openxmlformats.org/spreadsheetml/2006/main">
  <authors>
    <author>tiffany conyers</author>
  </authors>
  <commentList>
    <comment ref="G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check w/ Briana regarding total - There was $135 collected for shirts in November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11/2019 - $12 NSF Fee</t>
        </r>
      </text>
    </comment>
    <comment ref="G4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G5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2,500 added from 10/19/19 remit - From DI disbursement due to reallocation</t>
        </r>
      </text>
    </comment>
    <comment ref="F6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</commentList>
</comments>
</file>

<file path=xl/comments16.xml><?xml version="1.0" encoding="utf-8"?>
<comments xmlns="http://schemas.openxmlformats.org/spreadsheetml/2006/main">
  <authors>
    <author>tiffany conyers</author>
  </authors>
  <commentList>
    <comment ref="G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Check with Briana regarding total. There was $135 collected in November for shirts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11/2019 - $12 NSF Fee</t>
        </r>
      </text>
    </comment>
    <comment ref="H4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$4,000 to Membership Intake</t>
        </r>
      </text>
    </comment>
    <comment ref="G4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G5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2,500 added from 10/19/19 remit - From DI disbursement due to reallocation</t>
        </r>
      </text>
    </comment>
    <comment ref="F6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  <comment ref="H8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Voucher 9089 $209.02 - Gifts and lunch for MIT Trainers</t>
        </r>
      </text>
    </comment>
    <comment ref="G82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12/2019:
Black Heritage Festival Luncheon tickets -$200
Name Tags - $266
f
</t>
        </r>
      </text>
    </comment>
    <comment ref="F11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International Awareness</t>
        </r>
      </text>
    </comment>
  </commentList>
</comments>
</file>

<file path=xl/comments17.xml><?xml version="1.0" encoding="utf-8"?>
<comments xmlns="http://schemas.openxmlformats.org/spreadsheetml/2006/main">
  <authors>
    <author>tiffany conyers</author>
  </authors>
  <commentList>
    <comment ref="G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Check with Briana regarding total. There was $135 collected in November for shirts</t>
        </r>
      </text>
    </comment>
    <comment ref="G28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29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$3257.49 carried over from June 2019 budget.</t>
        </r>
      </text>
    </comment>
    <comment ref="G4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11/2019 - $12 NSF Fee</t>
        </r>
      </text>
    </comment>
    <comment ref="H4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$4,000 to Membership Intake</t>
        </r>
      </text>
    </comment>
    <comment ref="G4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carried over from 2018-2019 sororal year</t>
        </r>
      </text>
    </comment>
    <comment ref="G5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2,500 added from 10/19/19 remit - From DI disbursement due to reallocation</t>
        </r>
      </text>
    </comment>
    <comment ref="F6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please confirm. On the proposed budget I have $100. Not sure if that is a typo.</t>
        </r>
      </text>
    </comment>
    <comment ref="H8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Voucher 9089 $209.02 - Gifts and lunch for MIT Trainers</t>
        </r>
      </text>
    </comment>
    <comment ref="G82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12/2019:
Black Heritage Festival Luncheon tickets -$200
Name Tags - $266
f
</t>
        </r>
      </text>
    </comment>
    <comment ref="F111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International Awareness</t>
        </r>
      </text>
    </comment>
  </commentList>
</comments>
</file>

<file path=xl/comments2.xml><?xml version="1.0" encoding="utf-8"?>
<comments xmlns="http://schemas.openxmlformats.org/spreadsheetml/2006/main">
  <authors>
    <author>Delta Sigma Theta Sorority Inc.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3.xml><?xml version="1.0" encoding="utf-8"?>
<comments xmlns="http://schemas.openxmlformats.org/spreadsheetml/2006/main">
  <authors>
    <author>Delta Sigma Theta Sorority Inc.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4.xml><?xml version="1.0" encoding="utf-8"?>
<comments xmlns="http://schemas.openxmlformats.org/spreadsheetml/2006/main">
  <authors>
    <author>Delta Sigma Theta Sorority Inc.</author>
  </authors>
  <commentList>
    <comment ref="H39" authorId="0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5.xml><?xml version="1.0" encoding="utf-8"?>
<comments xmlns="http://schemas.openxmlformats.org/spreadsheetml/2006/main">
  <authors>
    <author>Delta Sigma Theta Sorority Inc.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6.xml><?xml version="1.0" encoding="utf-8"?>
<comments xmlns="http://schemas.openxmlformats.org/spreadsheetml/2006/main">
  <authors>
    <author>Delta Sigma Theta Sorority Inc.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</commentList>
</comments>
</file>

<file path=xl/comments7.xml><?xml version="1.0" encoding="utf-8"?>
<comments xmlns="http://schemas.openxmlformats.org/spreadsheetml/2006/main">
  <authors>
    <author>Delta Sigma Theta Sorority Inc.</author>
    <author>tiffany conyers</author>
  </authors>
  <commentList>
    <comment ref="H39" authorId="0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  <comment ref="H83" authorId="1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$21600 Dues - Candidate</t>
        </r>
      </text>
    </comment>
  </commentList>
</comments>
</file>

<file path=xl/comments8.xml><?xml version="1.0" encoding="utf-8"?>
<comments xmlns="http://schemas.openxmlformats.org/spreadsheetml/2006/main">
  <authors>
    <author>tiffany conyers</author>
    <author>Delta Sigma Theta Sorority Inc.</author>
  </authors>
  <commentList>
    <comment ref="G26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$1,489.88 was transferred on April 30th. It did not reflect in the BOA account until 5/1/2019</t>
        </r>
      </text>
    </comment>
    <comment ref="H39" authorId="1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$8840 collected
-$40.00 for dues overpayment - added to Jabberwock per Soror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  <comment ref="H8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$21600 Dues - Candidate</t>
        </r>
      </text>
    </comment>
  </commentList>
</comments>
</file>

<file path=xl/comments9.xml><?xml version="1.0" encoding="utf-8"?>
<comments xmlns="http://schemas.openxmlformats.org/spreadsheetml/2006/main">
  <authors>
    <author>tiffany conyers</author>
    <author>Delta Sigma Theta Sorority Inc.</author>
  </authors>
  <commentList>
    <comment ref="G26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$1,489.88 was transferred on April 30th. It did not reflect in the BOA account until 5/1/2019</t>
        </r>
      </text>
    </comment>
    <comment ref="H39" authorId="1">
      <text>
        <r>
          <rPr>
            <b/>
            <sz val="9"/>
            <color indexed="81"/>
            <rFont val="Tahoma"/>
            <family val="2"/>
          </rPr>
          <t>Delta Sigma Theta Sorority Inc.:
12.18 - Melissa Jone returned check for $210 puls $12</t>
        </r>
        <r>
          <rPr>
            <sz val="9"/>
            <color indexed="81"/>
            <rFont val="Tahoma"/>
            <family val="2"/>
          </rPr>
          <t xml:space="preserve">
9.4 - $100 - Burgess Photo (chapter photo)
9.30 - 10K moved to projects
9.30 - 162.20 to cover Rental and storage difference</t>
        </r>
      </text>
    </comment>
    <comment ref="G40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$8840 collected
-$40.00 for dues overpayment - added to Jabberwock per Soror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Delta Sigma Theta Sorority Inc.:</t>
        </r>
        <r>
          <rPr>
            <sz val="9"/>
            <color indexed="81"/>
            <rFont val="Tahoma"/>
            <family val="2"/>
          </rPr>
          <t xml:space="preserve">
took difference from unallocated funds</t>
        </r>
      </text>
    </comment>
    <comment ref="H83" authorId="0">
      <text>
        <r>
          <rPr>
            <b/>
            <sz val="9"/>
            <color indexed="81"/>
            <rFont val="Calibri"/>
            <family val="2"/>
          </rPr>
          <t>tiffany conyers:</t>
        </r>
        <r>
          <rPr>
            <sz val="9"/>
            <color indexed="81"/>
            <rFont val="Calibri"/>
            <family val="2"/>
          </rPr>
          <t xml:space="preserve">
$21600 Dues - Candidate</t>
        </r>
      </text>
    </comment>
  </commentList>
</comments>
</file>

<file path=xl/sharedStrings.xml><?xml version="1.0" encoding="utf-8"?>
<sst xmlns="http://schemas.openxmlformats.org/spreadsheetml/2006/main" count="2183" uniqueCount="188">
  <si>
    <t>DELTA Inc.</t>
  </si>
  <si>
    <t>Lincoln Financial Investment</t>
  </si>
  <si>
    <t>Savings</t>
  </si>
  <si>
    <t>45031 · Interest Income - Savings, BOA</t>
  </si>
  <si>
    <t>50100 · OTHER EXPENSES - Transfer to Projects</t>
  </si>
  <si>
    <t>Admin Bank Balance</t>
  </si>
  <si>
    <t xml:space="preserve">Total </t>
  </si>
  <si>
    <t>Total 70000 · STANDING COMMITTEES</t>
  </si>
  <si>
    <t>Walker Celebration SEED$</t>
  </si>
  <si>
    <t>LEAD</t>
  </si>
  <si>
    <t>70710 · Nominating</t>
  </si>
  <si>
    <t>70610 · Technology/Communications</t>
  </si>
  <si>
    <t>70510 · Rules of Order</t>
  </si>
  <si>
    <t>70410 · Public Relations - Chapter</t>
  </si>
  <si>
    <t>70310 Membership Svs - Other</t>
  </si>
  <si>
    <t>70315 Membership Svs - Delta Connection</t>
  </si>
  <si>
    <t>70314 Membership Svs - Social/Refresh</t>
  </si>
  <si>
    <t>70313 Membership Svs - Hospitality</t>
  </si>
  <si>
    <t>70312 Membership Svs - Courtesy</t>
  </si>
  <si>
    <t>70311 Membership Svs - DID</t>
  </si>
  <si>
    <t>70310 · Membership Services</t>
  </si>
  <si>
    <t>70200 · Budget &amp; Finance</t>
  </si>
  <si>
    <t>70100 · Archives</t>
  </si>
  <si>
    <t>70000 · STANDING COMMITTEES</t>
  </si>
  <si>
    <t>Total 6000 · SPECIAL COMMITTEES</t>
  </si>
  <si>
    <t>60710 ·Elections</t>
  </si>
  <si>
    <t>60900 · Step/Stroll Team</t>
  </si>
  <si>
    <t>60400 · Pan-Hellenic</t>
  </si>
  <si>
    <t>60200 · Founders Day</t>
  </si>
  <si>
    <t>6000 · SPECIAL COMMITTEES</t>
  </si>
  <si>
    <t>Total 50110 · Administrative</t>
  </si>
  <si>
    <t>90500 · Bank Fees</t>
  </si>
  <si>
    <t>70500 · Food - Leadership</t>
  </si>
  <si>
    <t>MLK Parade</t>
  </si>
  <si>
    <t>52300</t>
  </si>
  <si>
    <t>52000 · Investment Portfolio</t>
  </si>
  <si>
    <t>51900 · Soror/Frat Donations</t>
  </si>
  <si>
    <t>51800 · Other Charitable Donations</t>
  </si>
  <si>
    <t>51700 · Properties (candles, robes,etc)</t>
  </si>
  <si>
    <t>51600 · Meeting Space Rental</t>
  </si>
  <si>
    <t>51500 · Telephone</t>
  </si>
  <si>
    <t>GEMS/EMBODI Scholarships</t>
  </si>
  <si>
    <t>51401</t>
  </si>
  <si>
    <t>51400 · Scholarships (Sons&amp;Daughters)</t>
  </si>
  <si>
    <t>51300 · Postage, Duplication, other</t>
  </si>
  <si>
    <t>51200 · Rental and Storage</t>
  </si>
  <si>
    <t>Miscellaneous</t>
  </si>
  <si>
    <t>51100 · Miscellaneous (includes MLK)</t>
  </si>
  <si>
    <t>51000 · Public Relations Regional/Nat'l</t>
  </si>
  <si>
    <t>50900 ·  Conventions, Wkshops,Cluster</t>
  </si>
  <si>
    <t>50700 · Legal Fees</t>
  </si>
  <si>
    <t>50600 · Bonding/ Liability Insur/Corp Fees</t>
  </si>
  <si>
    <t>50500 · Accounting Fees</t>
  </si>
  <si>
    <t>50400 · Benevolent</t>
  </si>
  <si>
    <t>50201 · Dues - NFY</t>
  </si>
  <si>
    <t>50200 · Dues - CFY</t>
  </si>
  <si>
    <t>50110 · Administrative</t>
  </si>
  <si>
    <t>Programs Bank Balance</t>
  </si>
  <si>
    <t xml:space="preserve">Total 50010 · PROGRAM </t>
  </si>
  <si>
    <t>Total 90700 · Scholarships</t>
  </si>
  <si>
    <t>92030 · TA Scholarships 2017</t>
  </si>
  <si>
    <t>92030 · TA Scholarships 2016</t>
  </si>
  <si>
    <t>90700 · Scholarships</t>
  </si>
  <si>
    <t>Total 90600 · Other Project Account</t>
  </si>
  <si>
    <t>91070 · Fundraiser - Leather Journal</t>
  </si>
  <si>
    <t>91060 · Other Proj Acct - Other(TeenIdol)</t>
  </si>
  <si>
    <t>91050 · Queen of Hearts</t>
  </si>
  <si>
    <t>91040 · Carole Joy</t>
  </si>
  <si>
    <t>91030 · Jabberwock</t>
  </si>
  <si>
    <t>91020 · Club Delta</t>
  </si>
  <si>
    <t>91010 · Wine Tasting</t>
  </si>
  <si>
    <t xml:space="preserve">90600 · Other Project Account </t>
  </si>
  <si>
    <t xml:space="preserve">Total 90000 · Other Chapter Program </t>
  </si>
  <si>
    <t>90300 · Arts and Letters</t>
  </si>
  <si>
    <t>90200 · Scholarship Program</t>
  </si>
  <si>
    <t>90100 · May Week</t>
  </si>
  <si>
    <t xml:space="preserve">90000 · Other Chapter Program </t>
  </si>
  <si>
    <t>Total 80000 · 5 POINT PROGRAMS</t>
  </si>
  <si>
    <t>80800 · Social Action</t>
  </si>
  <si>
    <t>80700 · Political Awareness</t>
  </si>
  <si>
    <t>80600 · Physical and Mental Health</t>
  </si>
  <si>
    <t>C</t>
  </si>
  <si>
    <t>80500 · International Awareness</t>
  </si>
  <si>
    <t>80400 · EMBODI</t>
  </si>
  <si>
    <t>80300 · Delta GEMS</t>
  </si>
  <si>
    <t>80200 · Delta Academy</t>
  </si>
  <si>
    <t>80100 · Economic Development</t>
  </si>
  <si>
    <t>80000 · 5 POINT PROGRAMS</t>
  </si>
  <si>
    <t>Balance</t>
  </si>
  <si>
    <t>Expenses</t>
  </si>
  <si>
    <t>Income</t>
  </si>
  <si>
    <t>Budget</t>
  </si>
  <si>
    <t>Pending Debt- Sept 2016</t>
  </si>
  <si>
    <t>Jabberwock 2017</t>
  </si>
  <si>
    <t>Tampa Teen Idol</t>
  </si>
  <si>
    <t>Wine Tasting</t>
  </si>
  <si>
    <t>Walker Celebrity Celebration Luncheon</t>
  </si>
  <si>
    <t>Queen of Hearts 2018</t>
  </si>
  <si>
    <t>Scholarship Awards 2017</t>
  </si>
  <si>
    <t>Uncatagorized</t>
  </si>
  <si>
    <t>Funds managed by DELTA Inc:</t>
  </si>
  <si>
    <t>Uncleared Checks Oct 2016</t>
  </si>
  <si>
    <t>91060 · Other Proj Acct - (TeenIdol)</t>
  </si>
  <si>
    <t>70300 · Technology/Communications</t>
  </si>
  <si>
    <t>91070- Tshirts and corsages</t>
  </si>
  <si>
    <t>Uncleared checks- Nov 2016</t>
  </si>
  <si>
    <t>Uncleared checks- Dec 2016</t>
  </si>
  <si>
    <t>Uncleared Checks Dec 2016</t>
  </si>
  <si>
    <t xml:space="preserve">Walker Charity Celebration </t>
  </si>
  <si>
    <t>Educational Development</t>
  </si>
  <si>
    <t xml:space="preserve">91000 · Other Chapter Projects </t>
  </si>
  <si>
    <t>Total 91000 · Other Chapter Projects</t>
  </si>
  <si>
    <t>Jabberwock 2019</t>
  </si>
  <si>
    <t>TA Scholarship Awards 2017</t>
  </si>
  <si>
    <t>TA Scholarship Awards 2018</t>
  </si>
  <si>
    <t>TA Scholarship Awards 2019</t>
  </si>
  <si>
    <t>Uncateregorized</t>
  </si>
  <si>
    <t>91060 · Tampa Teen Idol</t>
  </si>
  <si>
    <t>45032   Lincoln Financial Investment</t>
  </si>
  <si>
    <t>45031   Interest Income - Savings, BOA</t>
  </si>
  <si>
    <t>70810   LEAD</t>
  </si>
  <si>
    <t>52300   MLK Parade</t>
  </si>
  <si>
    <t>51401   GEMS/EMBODI Scholarships</t>
  </si>
  <si>
    <t>70311   Membership Svs - DID</t>
  </si>
  <si>
    <t>70312   Membership Svs - Courtesy</t>
  </si>
  <si>
    <t>70313   Membership Svs - Hospitality</t>
  </si>
  <si>
    <t>70314   Membership Svs - Social/Refresh</t>
  </si>
  <si>
    <t>70315   Membership Svs - Delta Connection</t>
  </si>
  <si>
    <t>70310   Membership Svs - Reclamation</t>
  </si>
  <si>
    <t>51100 · Miscellaneous</t>
  </si>
  <si>
    <t>50202   Dues - NFY</t>
  </si>
  <si>
    <t>91010 ·MasqueREDS &amp; Whites</t>
  </si>
  <si>
    <t xml:space="preserve"> </t>
  </si>
  <si>
    <t>Unallocated Funds</t>
  </si>
  <si>
    <t xml:space="preserve">50201 · Dues - CFY/Unallocated Funds </t>
  </si>
  <si>
    <t>70310   Membership Svs - CTT</t>
  </si>
  <si>
    <t>91090   Risk Management</t>
  </si>
  <si>
    <t>90300   Arts and Letters</t>
  </si>
  <si>
    <t>92040 · TA Scholarships 2018</t>
  </si>
  <si>
    <t>90400   TA Scholarships 2019</t>
  </si>
  <si>
    <t>91050 · Queen of Hearts 2020</t>
  </si>
  <si>
    <t>TOTAL ADMINISTRATIVE</t>
  </si>
  <si>
    <t>50900 · Conventions, Wkshops,Cluster</t>
  </si>
  <si>
    <t>Uncateregorized Funds</t>
  </si>
  <si>
    <t>91010 · REDS &amp; Whites</t>
  </si>
  <si>
    <t>22222   MLK Day of Service Grant</t>
  </si>
  <si>
    <t>22222   MLK Day of Service</t>
  </si>
  <si>
    <t>70810  Leadership Initative</t>
  </si>
  <si>
    <t>Lightning Foundation Grant</t>
  </si>
  <si>
    <t>Queen of Hearts 2020</t>
  </si>
  <si>
    <t>Kappa Iota</t>
  </si>
  <si>
    <t>45110  Nikki Giavoni</t>
  </si>
  <si>
    <t>51100 · Miscellaneous (includes DDAC Pins)</t>
  </si>
  <si>
    <t>As of 4/1/2019</t>
  </si>
  <si>
    <t>April Income</t>
  </si>
  <si>
    <t>April Expenses</t>
  </si>
  <si>
    <t>Total</t>
  </si>
  <si>
    <t>As of 5/1/2019</t>
  </si>
  <si>
    <t>80900 · Risk Management</t>
  </si>
  <si>
    <t>92040 · TA Scholarships 2019</t>
  </si>
  <si>
    <t>90300   TA Scholarships 2020</t>
  </si>
  <si>
    <t>90400   TA Scholarships 2021</t>
  </si>
  <si>
    <t>90400   TA Scholarships 2022</t>
  </si>
  <si>
    <t>60200 · Bay Area Founders Day 2020</t>
  </si>
  <si>
    <t>70310   Membership Svs - NCC</t>
  </si>
  <si>
    <t>70810  DSTTA Leadership Institute</t>
  </si>
  <si>
    <t>xxxxx  Sergeant at Arms</t>
  </si>
  <si>
    <t>xxxxx   Strategic Planning</t>
  </si>
  <si>
    <t>xxxxx  Emergency Response Team</t>
  </si>
  <si>
    <t>xxxxx   2018-2019 Uncleared Checks</t>
  </si>
  <si>
    <t>xxxxx · 2018-2019 Uncleared Checks</t>
  </si>
  <si>
    <t>As of 7/1/2019</t>
  </si>
  <si>
    <t>July Income</t>
  </si>
  <si>
    <t>July Expenses</t>
  </si>
  <si>
    <t>As of 8/1/2019</t>
  </si>
  <si>
    <t>August Income</t>
  </si>
  <si>
    <t>August Expenses</t>
  </si>
  <si>
    <t>8.767.95</t>
  </si>
  <si>
    <t xml:space="preserve"> Income</t>
  </si>
  <si>
    <t xml:space="preserve"> Expenses</t>
  </si>
  <si>
    <t>90400   TA Scholarships 2023</t>
  </si>
  <si>
    <t>As of 10/31/2019</t>
  </si>
  <si>
    <t>xxxxx Miscellaneous</t>
  </si>
  <si>
    <t>70316   Membership Svs - Reclamation</t>
  </si>
  <si>
    <t>70317   Membership Svs - NCC</t>
  </si>
  <si>
    <t>70910  Membership Intake</t>
  </si>
  <si>
    <t>As of 12/31/2019</t>
  </si>
  <si>
    <t>Delta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</si>
</sst>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8"/>
      <color rgb="FFFF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8"/>
      <color rgb="FF008000"/>
      <name val="Arial"/>
    </font>
    <font>
      <sz val="8"/>
      <color rgb="FF008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62">
    <xf numFmtId="0" fontId="0" fillId="0" borderId="0"/>
    <xf numFmtId="164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Protection="1">
      <protection locked="0"/>
    </xf>
    <xf numFmtId="4" fontId="1" fillId="0" borderId="0" xfId="0" applyNumberFormat="1" applyFont="1"/>
    <xf numFmtId="39" fontId="3" fillId="0" borderId="0" xfId="0" applyNumberFormat="1" applyFont="1" applyProtection="1">
      <protection locked="0"/>
    </xf>
    <xf numFmtId="39" fontId="4" fillId="0" borderId="0" xfId="0" applyNumberFormat="1" applyFont="1" applyBorder="1"/>
    <xf numFmtId="39" fontId="3" fillId="0" borderId="0" xfId="0" applyNumberFormat="1" applyFont="1"/>
    <xf numFmtId="39" fontId="5" fillId="0" borderId="0" xfId="0" applyNumberFormat="1" applyFont="1" applyBorder="1"/>
    <xf numFmtId="49" fontId="2" fillId="0" borderId="0" xfId="0" applyNumberFormat="1" applyFont="1"/>
    <xf numFmtId="39" fontId="3" fillId="0" borderId="1" xfId="0" applyNumberFormat="1" applyFont="1" applyBorder="1"/>
    <xf numFmtId="39" fontId="6" fillId="0" borderId="0" xfId="0" applyNumberFormat="1" applyFont="1" applyBorder="1"/>
    <xf numFmtId="39" fontId="3" fillId="0" borderId="0" xfId="0" applyNumberFormat="1" applyFont="1" applyBorder="1"/>
    <xf numFmtId="39" fontId="7" fillId="0" borderId="0" xfId="0" applyNumberFormat="1" applyFont="1" applyBorder="1"/>
    <xf numFmtId="49" fontId="7" fillId="0" borderId="0" xfId="0" applyNumberFormat="1" applyFont="1"/>
    <xf numFmtId="39" fontId="2" fillId="0" borderId="0" xfId="0" applyNumberFormat="1" applyFont="1" applyBorder="1"/>
    <xf numFmtId="39" fontId="2" fillId="0" borderId="2" xfId="0" applyNumberFormat="1" applyFont="1" applyBorder="1"/>
    <xf numFmtId="39" fontId="2" fillId="0" borderId="1" xfId="0" applyNumberFormat="1" applyFont="1" applyBorder="1"/>
    <xf numFmtId="39" fontId="2" fillId="0" borderId="0" xfId="0" applyNumberFormat="1" applyFont="1"/>
    <xf numFmtId="39" fontId="0" fillId="0" borderId="0" xfId="0" applyNumberFormat="1"/>
    <xf numFmtId="39" fontId="3" fillId="0" borderId="1" xfId="0" applyNumberFormat="1" applyFont="1" applyBorder="1" applyProtection="1">
      <protection locked="0"/>
    </xf>
    <xf numFmtId="39" fontId="3" fillId="0" borderId="0" xfId="0" applyNumberFormat="1" applyFont="1" applyFill="1"/>
    <xf numFmtId="49" fontId="2" fillId="0" borderId="0" xfId="0" applyNumberFormat="1" applyFont="1" applyProtection="1">
      <protection locked="0"/>
    </xf>
    <xf numFmtId="39" fontId="7" fillId="0" borderId="0" xfId="0" applyNumberFormat="1" applyFont="1" applyProtection="1">
      <protection locked="0"/>
    </xf>
    <xf numFmtId="39" fontId="2" fillId="0" borderId="0" xfId="0" applyNumberFormat="1" applyFont="1" applyFill="1" applyProtection="1">
      <protection locked="0"/>
    </xf>
    <xf numFmtId="39" fontId="2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/>
    <xf numFmtId="0" fontId="2" fillId="0" borderId="0" xfId="0" applyNumberFormat="1" applyFont="1" applyAlignment="1">
      <alignment wrapText="1"/>
    </xf>
    <xf numFmtId="39" fontId="3" fillId="0" borderId="0" xfId="0" applyNumberFormat="1" applyFont="1" applyAlignment="1">
      <alignment horizontal="center"/>
    </xf>
    <xf numFmtId="39" fontId="3" fillId="0" borderId="1" xfId="0" applyNumberFormat="1" applyFont="1" applyBorder="1" applyAlignment="1">
      <alignment horizontal="center"/>
    </xf>
    <xf numFmtId="39" fontId="2" fillId="0" borderId="0" xfId="0" applyNumberFormat="1" applyFont="1" applyAlignment="1">
      <alignment horizontal="center"/>
    </xf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39" fontId="2" fillId="0" borderId="0" xfId="0" applyNumberFormat="1" applyFont="1" applyAlignment="1" applyProtection="1">
      <alignment horizontal="center"/>
      <protection locked="0"/>
    </xf>
    <xf numFmtId="39" fontId="2" fillId="0" borderId="0" xfId="0" applyNumberFormat="1" applyFont="1" applyFill="1" applyAlignment="1" applyProtection="1">
      <alignment horizontal="center"/>
      <protection locked="0"/>
    </xf>
    <xf numFmtId="39" fontId="3" fillId="0" borderId="0" xfId="0" applyNumberFormat="1" applyFont="1" applyAlignment="1" applyProtection="1">
      <alignment horizontal="center"/>
      <protection locked="0"/>
    </xf>
    <xf numFmtId="39" fontId="7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39" fontId="3" fillId="0" borderId="0" xfId="0" applyNumberFormat="1" applyFont="1" applyFill="1" applyAlignment="1">
      <alignment horizontal="center"/>
    </xf>
    <xf numFmtId="39" fontId="3" fillId="0" borderId="0" xfId="0" quotePrefix="1" applyNumberFormat="1" applyFont="1" applyAlignment="1">
      <alignment horizontal="center"/>
    </xf>
    <xf numFmtId="39" fontId="3" fillId="0" borderId="1" xfId="0" quotePrefix="1" applyNumberFormat="1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9" fontId="2" fillId="0" borderId="2" xfId="0" applyNumberFormat="1" applyFont="1" applyBorder="1" applyAlignment="1">
      <alignment horizontal="center"/>
    </xf>
    <xf numFmtId="39" fontId="7" fillId="0" borderId="0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39" fontId="4" fillId="0" borderId="0" xfId="0" applyNumberFormat="1" applyFont="1" applyBorder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2" fillId="0" borderId="0" xfId="0" applyNumberFormat="1" applyFont="1" applyFill="1"/>
    <xf numFmtId="39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39" fontId="3" fillId="0" borderId="0" xfId="0" applyNumberFormat="1" applyFont="1" applyFill="1" applyAlignment="1" applyProtection="1">
      <alignment horizontal="center"/>
      <protection locked="0"/>
    </xf>
    <xf numFmtId="2" fontId="1" fillId="0" borderId="0" xfId="0" applyNumberFormat="1" applyFont="1" applyFill="1" applyAlignment="1" applyProtection="1">
      <alignment horizontal="center"/>
      <protection locked="0"/>
    </xf>
    <xf numFmtId="2" fontId="10" fillId="0" borderId="0" xfId="1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39" fontId="5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39" fontId="9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9" fontId="12" fillId="0" borderId="0" xfId="0" applyNumberFormat="1" applyFont="1" applyFill="1"/>
    <xf numFmtId="39" fontId="11" fillId="0" borderId="0" xfId="0" applyNumberFormat="1" applyFont="1" applyFill="1"/>
    <xf numFmtId="0" fontId="13" fillId="0" borderId="0" xfId="0" applyFont="1" applyFill="1"/>
    <xf numFmtId="39" fontId="13" fillId="0" borderId="0" xfId="0" applyNumberFormat="1" applyFont="1" applyFill="1"/>
    <xf numFmtId="39" fontId="11" fillId="0" borderId="1" xfId="0" applyNumberFormat="1" applyFont="1" applyFill="1" applyBorder="1" applyAlignment="1">
      <alignment horizontal="center"/>
    </xf>
    <xf numFmtId="39" fontId="12" fillId="0" borderId="0" xfId="0" applyNumberFormat="1" applyFont="1" applyFill="1" applyAlignment="1">
      <alignment horizontal="center"/>
    </xf>
    <xf numFmtId="39" fontId="11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Alignment="1" applyProtection="1">
      <alignment horizontal="center"/>
      <protection locked="0"/>
    </xf>
    <xf numFmtId="39" fontId="11" fillId="0" borderId="0" xfId="0" applyNumberFormat="1" applyFont="1" applyFill="1" applyAlignment="1" applyProtection="1">
      <alignment horizontal="center"/>
      <protection locked="0"/>
    </xf>
    <xf numFmtId="39" fontId="4" fillId="0" borderId="0" xfId="0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>
      <alignment horizontal="center"/>
    </xf>
    <xf numFmtId="49" fontId="12" fillId="0" borderId="0" xfId="0" applyNumberFormat="1" applyFont="1" applyFill="1" applyProtection="1">
      <protection locked="0"/>
    </xf>
    <xf numFmtId="39" fontId="11" fillId="0" borderId="0" xfId="0" quotePrefix="1" applyNumberFormat="1" applyFont="1" applyFill="1" applyAlignment="1">
      <alignment horizontal="center"/>
    </xf>
    <xf numFmtId="39" fontId="11" fillId="0" borderId="1" xfId="0" quotePrefix="1" applyNumberFormat="1" applyFont="1" applyFill="1" applyBorder="1" applyAlignment="1">
      <alignment horizontal="center"/>
    </xf>
    <xf numFmtId="0" fontId="12" fillId="0" borderId="0" xfId="0" applyNumberFormat="1" applyFont="1" applyFill="1"/>
    <xf numFmtId="39" fontId="1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 applyProtection="1">
      <alignment horizontal="center"/>
      <protection locked="0"/>
    </xf>
    <xf numFmtId="2" fontId="11" fillId="0" borderId="0" xfId="0" applyNumberFormat="1" applyFont="1" applyFill="1" applyAlignment="1">
      <alignment horizontal="center"/>
    </xf>
    <xf numFmtId="2" fontId="12" fillId="0" borderId="0" xfId="1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>
      <alignment wrapText="1"/>
    </xf>
    <xf numFmtId="0" fontId="13" fillId="0" borderId="0" xfId="0" applyNumberFormat="1" applyFont="1" applyFill="1"/>
    <xf numFmtId="4" fontId="11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left"/>
    </xf>
    <xf numFmtId="39" fontId="11" fillId="0" borderId="0" xfId="0" applyNumberFormat="1" applyFont="1" applyFill="1" applyBorder="1" applyAlignment="1" applyProtection="1">
      <alignment horizontal="center"/>
      <protection locked="0"/>
    </xf>
    <xf numFmtId="49" fontId="12" fillId="0" borderId="0" xfId="0" applyNumberFormat="1" applyFont="1" applyFill="1" applyAlignment="1"/>
    <xf numFmtId="0" fontId="13" fillId="0" borderId="0" xfId="0" applyFont="1" applyAlignment="1"/>
    <xf numFmtId="2" fontId="11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/>
    <xf numFmtId="2" fontId="11" fillId="0" borderId="0" xfId="1" applyNumberFormat="1" applyFont="1" applyAlignment="1">
      <alignment horizontal="center"/>
    </xf>
    <xf numFmtId="39" fontId="6" fillId="0" borderId="0" xfId="0" applyNumberFormat="1" applyFont="1" applyFill="1" applyAlignment="1">
      <alignment horizontal="center"/>
    </xf>
    <xf numFmtId="39" fontId="6" fillId="0" borderId="0" xfId="0" applyNumberFormat="1" applyFont="1" applyFill="1" applyAlignment="1" applyProtection="1">
      <alignment horizontal="center"/>
      <protection locked="0"/>
    </xf>
    <xf numFmtId="0" fontId="16" fillId="0" borderId="0" xfId="0" applyNumberFormat="1" applyFont="1" applyFill="1"/>
    <xf numFmtId="39" fontId="17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/>
    <xf numFmtId="49" fontId="12" fillId="0" borderId="0" xfId="0" applyNumberFormat="1" applyFont="1" applyFill="1" applyAlignment="1"/>
    <xf numFmtId="0" fontId="13" fillId="0" borderId="0" xfId="0" applyFont="1" applyAlignment="1"/>
    <xf numFmtId="39" fontId="11" fillId="0" borderId="5" xfId="0" applyNumberFormat="1" applyFont="1" applyFill="1" applyBorder="1" applyAlignment="1">
      <alignment horizontal="center"/>
    </xf>
    <xf numFmtId="39" fontId="12" fillId="0" borderId="0" xfId="0" quotePrefix="1" applyNumberFormat="1" applyFont="1" applyFill="1" applyBorder="1" applyAlignment="1">
      <alignment horizontal="center"/>
    </xf>
    <xf numFmtId="39" fontId="16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39" fontId="19" fillId="0" borderId="0" xfId="0" applyNumberFormat="1" applyFont="1" applyFill="1" applyAlignment="1" applyProtection="1">
      <alignment horizontal="center"/>
      <protection locked="0"/>
    </xf>
    <xf numFmtId="39" fontId="16" fillId="0" borderId="0" xfId="0" applyNumberFormat="1" applyFont="1" applyFill="1" applyBorder="1" applyAlignment="1">
      <alignment horizontal="center"/>
    </xf>
    <xf numFmtId="39" fontId="16" fillId="0" borderId="0" xfId="0" quotePrefix="1" applyNumberFormat="1" applyFont="1" applyFill="1" applyBorder="1" applyAlignment="1">
      <alignment horizontal="center"/>
    </xf>
    <xf numFmtId="39" fontId="16" fillId="0" borderId="1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"/>
    </xf>
    <xf numFmtId="39" fontId="19" fillId="0" borderId="0" xfId="0" applyNumberFormat="1" applyFont="1" applyFill="1" applyBorder="1" applyAlignment="1">
      <alignment horizontal="center"/>
    </xf>
    <xf numFmtId="39" fontId="16" fillId="0" borderId="4" xfId="0" applyNumberFormat="1" applyFont="1" applyFill="1" applyBorder="1" applyAlignment="1">
      <alignment horizontal="center"/>
    </xf>
    <xf numFmtId="39" fontId="16" fillId="0" borderId="4" xfId="0" applyNumberFormat="1" applyFont="1" applyFill="1" applyBorder="1" applyAlignment="1" applyProtection="1">
      <alignment horizontal="center"/>
      <protection locked="0"/>
    </xf>
    <xf numFmtId="39" fontId="16" fillId="0" borderId="4" xfId="0" applyNumberFormat="1" applyFont="1" applyFill="1" applyBorder="1" applyAlignment="1" applyProtection="1">
      <alignment horizontal="center"/>
    </xf>
    <xf numFmtId="39" fontId="6" fillId="0" borderId="0" xfId="0" applyNumberFormat="1" applyFont="1" applyFill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" fontId="19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39" fontId="12" fillId="0" borderId="4" xfId="0" applyNumberFormat="1" applyFont="1" applyFill="1" applyBorder="1" applyAlignment="1">
      <alignment horizontal="center"/>
    </xf>
    <xf numFmtId="39" fontId="12" fillId="0" borderId="4" xfId="0" applyNumberFormat="1" applyFont="1" applyFill="1" applyBorder="1" applyAlignment="1" applyProtection="1">
      <alignment horizontal="center"/>
      <protection locked="0"/>
    </xf>
    <xf numFmtId="39" fontId="12" fillId="0" borderId="4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/>
    <xf numFmtId="39" fontId="14" fillId="0" borderId="0" xfId="0" applyNumberFormat="1" applyFont="1" applyFill="1" applyAlignment="1" applyProtection="1">
      <alignment horizontal="center"/>
      <protection locked="0"/>
    </xf>
    <xf numFmtId="39" fontId="12" fillId="0" borderId="1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9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 applyProtection="1">
      <alignment horizontal="center"/>
      <protection locked="0"/>
    </xf>
    <xf numFmtId="4" fontId="14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39" fontId="6" fillId="0" borderId="1" xfId="0" applyNumberFormat="1" applyFont="1" applyFill="1" applyBorder="1" applyAlignment="1">
      <alignment horizontal="center"/>
    </xf>
    <xf numFmtId="39" fontId="6" fillId="0" borderId="0" xfId="0" quotePrefix="1" applyNumberFormat="1" applyFont="1" applyFill="1" applyAlignment="1">
      <alignment horizontal="center"/>
    </xf>
    <xf numFmtId="39" fontId="6" fillId="0" borderId="5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 applyProtection="1">
      <alignment horizontal="center"/>
      <protection locked="0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0" fontId="13" fillId="0" borderId="0" xfId="0" applyFont="1" applyAlignment="1"/>
    <xf numFmtId="39" fontId="11" fillId="0" borderId="0" xfId="0" quotePrefix="1" applyNumberFormat="1" applyFont="1" applyFill="1" applyBorder="1" applyAlignment="1">
      <alignment horizontal="center"/>
    </xf>
    <xf numFmtId="49" fontId="27" fillId="0" borderId="0" xfId="0" applyNumberFormat="1" applyFont="1" applyFill="1"/>
    <xf numFmtId="39" fontId="28" fillId="0" borderId="0" xfId="0" applyNumberFormat="1" applyFont="1" applyFill="1" applyBorder="1" applyAlignment="1">
      <alignment horizontal="center"/>
    </xf>
    <xf numFmtId="39" fontId="28" fillId="0" borderId="0" xfId="0" applyNumberFormat="1" applyFont="1" applyFill="1" applyAlignment="1">
      <alignment horizontal="center"/>
    </xf>
    <xf numFmtId="39" fontId="28" fillId="0" borderId="1" xfId="0" applyNumberFormat="1" applyFont="1" applyFill="1" applyBorder="1" applyAlignment="1">
      <alignment horizontal="center"/>
    </xf>
    <xf numFmtId="39" fontId="28" fillId="0" borderId="1" xfId="0" quotePrefix="1" applyNumberFormat="1" applyFont="1" applyFill="1" applyBorder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/>
    <xf numFmtId="39" fontId="11" fillId="2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2" fillId="0" borderId="0" xfId="0" applyNumberFormat="1" applyFont="1" applyFill="1" applyAlignment="1"/>
    <xf numFmtId="39" fontId="11" fillId="2" borderId="0" xfId="0" applyNumberFormat="1" applyFont="1" applyFill="1" applyAlignment="1">
      <alignment horizontal="center"/>
    </xf>
    <xf numFmtId="39" fontId="6" fillId="2" borderId="0" xfId="0" applyNumberFormat="1" applyFont="1" applyFill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Fill="1" applyAlignment="1"/>
    <xf numFmtId="0" fontId="12" fillId="0" borderId="0" xfId="0" applyFont="1" applyFill="1"/>
    <xf numFmtId="2" fontId="11" fillId="0" borderId="0" xfId="1" applyNumberFormat="1" applyFont="1" applyFill="1" applyAlignment="1">
      <alignment horizontal="center"/>
    </xf>
    <xf numFmtId="49" fontId="12" fillId="0" borderId="0" xfId="0" applyNumberFormat="1" applyFont="1" applyFill="1" applyAlignment="1"/>
    <xf numFmtId="0" fontId="13" fillId="0" borderId="0" xfId="0" applyFont="1" applyAlignment="1"/>
    <xf numFmtId="49" fontId="16" fillId="0" borderId="0" xfId="0" applyNumberFormat="1" applyFont="1" applyFill="1" applyAlignment="1"/>
    <xf numFmtId="0" fontId="18" fillId="0" borderId="0" xfId="0" applyFont="1" applyAlignment="1"/>
    <xf numFmtId="49" fontId="15" fillId="0" borderId="0" xfId="0" applyNumberFormat="1" applyFont="1" applyFill="1" applyAlignment="1">
      <alignment wrapText="1"/>
    </xf>
    <xf numFmtId="0" fontId="13" fillId="0" borderId="0" xfId="0" applyFont="1" applyFill="1" applyAlignment="1"/>
  </cellXfs>
  <cellStyles count="6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0" cy="228600"/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0" cy="228600"/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0" cy="228600"/>
    <xdr:pic>
      <xdr:nvPicPr>
        <xdr:cNvPr id="4" name="FILTER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048000" cy="228600"/>
    <xdr:pic>
      <xdr:nvPicPr>
        <xdr:cNvPr id="5" name="HEADER" hidden="1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1524000</xdr:colOff>
      <xdr:row>1</xdr:row>
      <xdr:rowOff>19050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3286125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1524000</xdr:colOff>
      <xdr:row>1</xdr:row>
      <xdr:rowOff>19050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3286125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1524000</xdr:colOff>
      <xdr:row>1</xdr:row>
      <xdr:rowOff>19050</xdr:rowOff>
    </xdr:to>
    <xdr:pic>
      <xdr:nvPicPr>
        <xdr:cNvPr id="4" name="FILTER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86125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1524000</xdr:colOff>
      <xdr:row>1</xdr:row>
      <xdr:rowOff>19050</xdr:rowOff>
    </xdr:to>
    <xdr:pic>
      <xdr:nvPicPr>
        <xdr:cNvPr id="5" name="HEADER" hidden="1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86125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1449917</xdr:colOff>
      <xdr:row>1</xdr:row>
      <xdr:rowOff>19050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1449917</xdr:colOff>
      <xdr:row>1</xdr:row>
      <xdr:rowOff>19050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1449917</xdr:colOff>
      <xdr:row>1</xdr:row>
      <xdr:rowOff>19050</xdr:rowOff>
    </xdr:to>
    <xdr:pic>
      <xdr:nvPicPr>
        <xdr:cNvPr id="4" name="FILTER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1449917</xdr:colOff>
      <xdr:row>1</xdr:row>
      <xdr:rowOff>19050</xdr:rowOff>
    </xdr:to>
    <xdr:pic>
      <xdr:nvPicPr>
        <xdr:cNvPr id="5" name="HEADER" hidden="1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taSigmaTheta/AppData/Local/Microsoft/Windows/INetCache/IE/5ZAN2VCF/Dec%2016/budget_Nov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p 2016"/>
      <sheetName val="Oct 2016"/>
      <sheetName val="Sheet3"/>
    </sheetNames>
    <sheetDataSet>
      <sheetData sheetId="0">
        <row r="3">
          <cell r="I3">
            <v>1500</v>
          </cell>
        </row>
        <row r="61">
          <cell r="I61">
            <v>1000</v>
          </cell>
        </row>
        <row r="62">
          <cell r="I62">
            <v>1250</v>
          </cell>
        </row>
        <row r="63">
          <cell r="I63">
            <v>500</v>
          </cell>
        </row>
        <row r="64">
          <cell r="I64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I84" sqref="I84"/>
    </sheetView>
  </sheetViews>
  <sheetFormatPr baseColWidth="10" defaultColWidth="8.83203125" defaultRowHeight="14" x14ac:dyDescent="0"/>
  <cols>
    <col min="1" max="3" width="3" style="2" customWidth="1"/>
    <col min="4" max="4" width="4.6640625" style="2" customWidth="1"/>
    <col min="5" max="5" width="28.6640625" style="2" customWidth="1"/>
    <col min="6" max="8" width="11.6640625" style="1" customWidth="1"/>
    <col min="9" max="9" width="14.5" style="1" customWidth="1"/>
  </cols>
  <sheetData>
    <row r="1" spans="1:14" s="26" customFormat="1" ht="16" thickTop="1" thickBot="1">
      <c r="A1" s="28"/>
      <c r="B1" s="28"/>
      <c r="C1" s="28"/>
      <c r="D1" s="28"/>
      <c r="E1" s="28"/>
      <c r="F1" s="27" t="s">
        <v>91</v>
      </c>
      <c r="G1" s="27" t="s">
        <v>90</v>
      </c>
      <c r="H1" s="27" t="s">
        <v>89</v>
      </c>
      <c r="I1" s="27" t="s">
        <v>88</v>
      </c>
    </row>
    <row r="2" spans="1:14" ht="15" thickTop="1">
      <c r="A2" s="9"/>
      <c r="B2" s="9"/>
      <c r="C2" s="9" t="s">
        <v>87</v>
      </c>
      <c r="D2" s="9"/>
      <c r="E2" s="9"/>
      <c r="F2" s="7"/>
      <c r="G2" s="7"/>
      <c r="H2" s="7"/>
      <c r="I2" s="7"/>
    </row>
    <row r="3" spans="1:14">
      <c r="A3" s="9"/>
      <c r="B3" s="9"/>
      <c r="C3" s="9"/>
      <c r="D3" s="9" t="s">
        <v>86</v>
      </c>
      <c r="E3" s="9"/>
      <c r="F3" s="7">
        <v>1500</v>
      </c>
      <c r="G3" s="7"/>
      <c r="H3" s="7"/>
      <c r="I3" s="7"/>
      <c r="J3" s="7"/>
    </row>
    <row r="4" spans="1:14">
      <c r="A4" s="9"/>
      <c r="B4" s="9"/>
      <c r="C4" s="9"/>
      <c r="D4" s="9" t="s">
        <v>85</v>
      </c>
      <c r="E4" s="9"/>
      <c r="F4" s="7">
        <v>8500</v>
      </c>
      <c r="G4" s="7"/>
      <c r="H4" s="7"/>
      <c r="I4" s="7"/>
    </row>
    <row r="5" spans="1:14">
      <c r="A5" s="9"/>
      <c r="B5" s="9"/>
      <c r="C5" s="9"/>
      <c r="D5" s="9" t="s">
        <v>84</v>
      </c>
      <c r="E5" s="9"/>
      <c r="F5" s="7">
        <v>6200</v>
      </c>
      <c r="G5" s="7"/>
      <c r="H5" s="7"/>
      <c r="I5" s="7"/>
      <c r="J5" s="7"/>
    </row>
    <row r="6" spans="1:14">
      <c r="A6" s="9"/>
      <c r="B6" s="9"/>
      <c r="C6" s="9"/>
      <c r="D6" s="9" t="s">
        <v>83</v>
      </c>
      <c r="E6" s="9"/>
      <c r="F6" s="7">
        <v>6000</v>
      </c>
      <c r="G6" s="7"/>
      <c r="H6" s="7"/>
      <c r="I6" s="7"/>
    </row>
    <row r="7" spans="1:14">
      <c r="A7" s="9"/>
      <c r="B7" s="9"/>
      <c r="C7" s="9"/>
      <c r="D7" s="9" t="s">
        <v>82</v>
      </c>
      <c r="E7" s="9"/>
      <c r="F7" s="7">
        <v>500</v>
      </c>
      <c r="G7" s="7"/>
      <c r="H7" s="7"/>
      <c r="I7" s="7"/>
      <c r="J7" s="7"/>
      <c r="N7" s="19" t="s">
        <v>81</v>
      </c>
    </row>
    <row r="8" spans="1:14">
      <c r="A8" s="9"/>
      <c r="B8" s="9"/>
      <c r="C8" s="9"/>
      <c r="D8" s="9" t="s">
        <v>80</v>
      </c>
      <c r="E8" s="9"/>
      <c r="F8" s="7">
        <v>1900</v>
      </c>
      <c r="G8" s="7"/>
      <c r="H8" s="7"/>
      <c r="I8" s="7"/>
      <c r="J8" s="7"/>
    </row>
    <row r="9" spans="1:14">
      <c r="A9" s="9"/>
      <c r="B9" s="9"/>
      <c r="C9" s="9"/>
      <c r="D9" s="9" t="s">
        <v>79</v>
      </c>
      <c r="E9" s="9"/>
      <c r="F9" s="7">
        <v>1500</v>
      </c>
      <c r="G9" s="7"/>
      <c r="H9" s="7"/>
      <c r="I9" s="7"/>
      <c r="J9" s="7"/>
    </row>
    <row r="10" spans="1:14" ht="15" thickBot="1">
      <c r="A10" s="9"/>
      <c r="B10" s="9"/>
      <c r="C10" s="9"/>
      <c r="D10" s="9" t="s">
        <v>78</v>
      </c>
      <c r="E10" s="9"/>
      <c r="F10" s="10">
        <v>3950</v>
      </c>
      <c r="G10" s="10"/>
      <c r="H10" s="10"/>
      <c r="I10" s="10"/>
      <c r="J10" s="7"/>
    </row>
    <row r="11" spans="1:14">
      <c r="A11" s="9"/>
      <c r="B11" s="9"/>
      <c r="C11" s="9" t="s">
        <v>77</v>
      </c>
      <c r="D11" s="9"/>
      <c r="E11" s="9"/>
      <c r="F11" s="18">
        <f>ROUND(SUM(F3:F10),5)</f>
        <v>30050</v>
      </c>
      <c r="G11" s="18">
        <f>ROUND(SUM(G2:G10),5)</f>
        <v>0</v>
      </c>
      <c r="H11" s="18">
        <f>ROUND(SUM(H2:H10),5)</f>
        <v>0</v>
      </c>
      <c r="I11" s="7">
        <f>ROUND((F11+G11-H11),5)</f>
        <v>30050</v>
      </c>
      <c r="J11" s="19"/>
    </row>
    <row r="12" spans="1:14" ht="20" customHeight="1">
      <c r="A12" s="9"/>
      <c r="B12" s="9"/>
      <c r="C12" s="9" t="s">
        <v>76</v>
      </c>
      <c r="D12" s="9"/>
      <c r="E12" s="9"/>
      <c r="F12" s="7"/>
      <c r="G12" s="7"/>
      <c r="H12" s="7"/>
      <c r="I12" s="7"/>
    </row>
    <row r="13" spans="1:14">
      <c r="A13" s="9"/>
      <c r="B13" s="9"/>
      <c r="C13" s="9"/>
      <c r="D13" s="9" t="s">
        <v>75</v>
      </c>
      <c r="E13" s="9"/>
      <c r="F13" s="7">
        <v>250</v>
      </c>
      <c r="G13" s="7"/>
      <c r="H13" s="7"/>
      <c r="I13" s="7"/>
    </row>
    <row r="14" spans="1:14">
      <c r="A14" s="9"/>
      <c r="B14" s="9"/>
      <c r="C14" s="9"/>
      <c r="D14" s="9" t="s">
        <v>74</v>
      </c>
      <c r="E14" s="9"/>
      <c r="F14" s="7">
        <v>2300</v>
      </c>
      <c r="G14" s="7"/>
      <c r="H14" s="7"/>
      <c r="I14" s="7"/>
    </row>
    <row r="15" spans="1:14" ht="15" thickBot="1">
      <c r="A15" s="9"/>
      <c r="B15" s="9"/>
      <c r="C15" s="9"/>
      <c r="D15" s="9" t="s">
        <v>73</v>
      </c>
      <c r="E15" s="9"/>
      <c r="F15" s="10">
        <v>2000</v>
      </c>
      <c r="G15" s="10"/>
      <c r="H15" s="10"/>
      <c r="I15" s="10"/>
    </row>
    <row r="16" spans="1:14">
      <c r="A16" s="9"/>
      <c r="B16" s="9"/>
      <c r="C16" s="9" t="s">
        <v>72</v>
      </c>
      <c r="D16" s="9"/>
      <c r="E16" s="9"/>
      <c r="F16" s="18">
        <f>ROUND(SUM(F13:F15),5)</f>
        <v>4550</v>
      </c>
      <c r="G16" s="18">
        <f>ROUND(SUM(G12:G15),5)</f>
        <v>0</v>
      </c>
      <c r="H16" s="18">
        <f>ROUND(SUM(H12:H15),5)</f>
        <v>0</v>
      </c>
      <c r="I16" s="7">
        <f>ROUND((F16+G16-H16),5)</f>
        <v>4550</v>
      </c>
    </row>
    <row r="17" spans="1:9">
      <c r="A17" s="9"/>
      <c r="B17" s="9"/>
      <c r="C17" s="9" t="s">
        <v>71</v>
      </c>
      <c r="D17" s="9"/>
      <c r="E17" s="9"/>
      <c r="F17" s="7"/>
      <c r="G17" s="7"/>
      <c r="H17" s="7"/>
      <c r="I17" s="7"/>
    </row>
    <row r="18" spans="1:9">
      <c r="A18" s="9"/>
      <c r="B18" s="9"/>
      <c r="C18" s="9"/>
      <c r="D18" s="9" t="s">
        <v>70</v>
      </c>
      <c r="E18" s="9"/>
      <c r="F18" s="7">
        <v>1000</v>
      </c>
      <c r="G18" s="7"/>
      <c r="H18" s="7"/>
      <c r="I18" s="7"/>
    </row>
    <row r="19" spans="1:9">
      <c r="A19" s="9"/>
      <c r="B19" s="9"/>
      <c r="C19" s="9"/>
      <c r="D19" s="9" t="s">
        <v>69</v>
      </c>
      <c r="E19" s="9"/>
      <c r="F19" s="7">
        <v>2000</v>
      </c>
      <c r="G19" s="7"/>
      <c r="H19" s="7"/>
      <c r="I19" s="7"/>
    </row>
    <row r="20" spans="1:9">
      <c r="A20" s="9"/>
      <c r="B20" s="9"/>
      <c r="C20" s="9"/>
      <c r="D20" s="9" t="s">
        <v>68</v>
      </c>
      <c r="E20" s="9"/>
      <c r="F20" s="7">
        <v>0</v>
      </c>
      <c r="G20" s="7"/>
      <c r="H20" s="7"/>
      <c r="I20" s="7"/>
    </row>
    <row r="21" spans="1:9">
      <c r="A21" s="9"/>
      <c r="B21" s="9"/>
      <c r="C21" s="9"/>
      <c r="D21" s="9" t="s">
        <v>67</v>
      </c>
      <c r="E21" s="9"/>
      <c r="F21" s="7">
        <v>0</v>
      </c>
      <c r="G21" s="7"/>
      <c r="H21" s="7"/>
      <c r="I21" s="7"/>
    </row>
    <row r="22" spans="1:9">
      <c r="A22" s="9"/>
      <c r="B22" s="9"/>
      <c r="C22" s="9"/>
      <c r="D22" s="9" t="s">
        <v>66</v>
      </c>
      <c r="E22" s="9"/>
      <c r="F22" s="12">
        <v>0</v>
      </c>
      <c r="G22" s="7"/>
      <c r="H22" s="7"/>
      <c r="I22" s="7"/>
    </row>
    <row r="23" spans="1:9">
      <c r="A23" s="9"/>
      <c r="B23" s="9"/>
      <c r="C23" s="9"/>
      <c r="D23" s="9" t="s">
        <v>65</v>
      </c>
      <c r="E23" s="9"/>
      <c r="F23" s="12">
        <v>3000</v>
      </c>
      <c r="G23" s="7"/>
      <c r="H23" s="7"/>
      <c r="I23" s="7"/>
    </row>
    <row r="24" spans="1:9" ht="15" thickBot="1">
      <c r="A24" s="9"/>
      <c r="B24" s="9"/>
      <c r="C24" s="9"/>
      <c r="D24" s="9" t="s">
        <v>64</v>
      </c>
      <c r="E24" s="9"/>
      <c r="F24" s="10">
        <v>0</v>
      </c>
      <c r="G24" s="10"/>
      <c r="H24" s="10"/>
      <c r="I24" s="10"/>
    </row>
    <row r="25" spans="1:9">
      <c r="A25" s="9"/>
      <c r="B25" s="9"/>
      <c r="C25" s="9" t="s">
        <v>63</v>
      </c>
      <c r="D25" s="9"/>
      <c r="E25" s="9"/>
      <c r="F25" s="18">
        <f>ROUND(SUM(F18:F24),5)</f>
        <v>6000</v>
      </c>
      <c r="G25" s="18">
        <f>ROUND(SUM(G18:G24),5)</f>
        <v>0</v>
      </c>
      <c r="H25" s="18">
        <f>ROUND(SUM(H18:H24),5)</f>
        <v>0</v>
      </c>
      <c r="I25" s="7">
        <f>ROUND((F25+G25-H25),5)</f>
        <v>6000</v>
      </c>
    </row>
    <row r="26" spans="1:9">
      <c r="A26" s="9"/>
      <c r="B26" s="9"/>
      <c r="C26" s="9" t="s">
        <v>62</v>
      </c>
      <c r="D26" s="9"/>
      <c r="E26" s="9"/>
      <c r="F26" s="7"/>
      <c r="G26" s="7"/>
      <c r="H26" s="7"/>
      <c r="I26" s="7"/>
    </row>
    <row r="27" spans="1:9">
      <c r="A27" s="9"/>
      <c r="B27" s="9"/>
      <c r="C27" s="9"/>
      <c r="D27" s="9" t="s">
        <v>61</v>
      </c>
      <c r="E27" s="9"/>
      <c r="F27" s="12">
        <v>0</v>
      </c>
      <c r="G27" s="12"/>
      <c r="H27" s="12"/>
      <c r="I27" s="7"/>
    </row>
    <row r="28" spans="1:9" ht="15" thickBot="1">
      <c r="A28" s="9"/>
      <c r="B28" s="9"/>
      <c r="C28" s="9"/>
      <c r="D28" s="9" t="s">
        <v>60</v>
      </c>
      <c r="E28" s="9"/>
      <c r="F28" s="10">
        <v>0</v>
      </c>
      <c r="G28" s="10"/>
      <c r="H28" s="10"/>
      <c r="I28" s="10"/>
    </row>
    <row r="29" spans="1:9">
      <c r="A29" s="9"/>
      <c r="B29" s="9"/>
      <c r="C29" s="9" t="s">
        <v>59</v>
      </c>
      <c r="D29" s="9"/>
      <c r="E29" s="9"/>
      <c r="F29" s="15">
        <f>ROUND(SUM(F27:F28),5)</f>
        <v>0</v>
      </c>
      <c r="G29" s="15">
        <f>ROUND(SUM(G27:G28),5)</f>
        <v>0</v>
      </c>
      <c r="H29" s="15">
        <f>ROUND(SUM(H27:H28),5)</f>
        <v>0</v>
      </c>
      <c r="I29" s="12">
        <f>ROUND((F29+G29-H29),5)</f>
        <v>0</v>
      </c>
    </row>
    <row r="30" spans="1:9">
      <c r="A30" s="9"/>
      <c r="B30" s="9" t="s">
        <v>58</v>
      </c>
      <c r="C30" s="9"/>
      <c r="D30" s="9"/>
      <c r="E30" s="9"/>
      <c r="F30" s="18">
        <f>SUM(F11+F16+F25+F29)</f>
        <v>40600</v>
      </c>
      <c r="G30" s="25">
        <f>SUM(G11+G16+G25+G29)</f>
        <v>0</v>
      </c>
      <c r="H30" s="24">
        <f>SUM(H11+H16+H25+H29)</f>
        <v>0</v>
      </c>
      <c r="I30" s="18">
        <f>ROUND((F30+G30-H30),5)</f>
        <v>40600</v>
      </c>
    </row>
    <row r="31" spans="1:9">
      <c r="A31" s="9"/>
      <c r="B31" s="9"/>
      <c r="C31" s="9"/>
      <c r="D31" s="9"/>
      <c r="E31" s="9"/>
      <c r="F31" s="7"/>
      <c r="G31" s="5"/>
      <c r="H31" s="7"/>
      <c r="I31" s="7"/>
    </row>
    <row r="32" spans="1:9">
      <c r="A32" s="9"/>
      <c r="B32" s="9"/>
      <c r="C32" s="9"/>
      <c r="D32" s="9"/>
      <c r="E32" s="9"/>
      <c r="F32" s="7"/>
      <c r="G32" s="5"/>
      <c r="H32" s="7"/>
      <c r="I32" s="7"/>
    </row>
    <row r="33" spans="1:9">
      <c r="A33" s="9"/>
      <c r="B33" s="9"/>
      <c r="C33" s="9"/>
      <c r="D33" s="9"/>
      <c r="E33" s="14" t="s">
        <v>57</v>
      </c>
      <c r="F33" s="7"/>
      <c r="G33" s="5"/>
      <c r="H33" s="7"/>
      <c r="I33" s="23">
        <v>45947.81</v>
      </c>
    </row>
    <row r="34" spans="1:9">
      <c r="A34" s="9"/>
      <c r="B34" s="9"/>
      <c r="C34" s="9"/>
      <c r="D34" s="9"/>
      <c r="E34" s="29" t="s">
        <v>92</v>
      </c>
      <c r="F34" s="7"/>
      <c r="G34" s="5"/>
      <c r="H34" s="7"/>
      <c r="I34" s="5">
        <v>800</v>
      </c>
    </row>
    <row r="35" spans="1:9">
      <c r="A35" s="9"/>
      <c r="B35" s="9"/>
      <c r="C35" s="9"/>
      <c r="D35" s="9"/>
      <c r="E35" s="9"/>
      <c r="F35" s="7"/>
      <c r="H35" s="7"/>
      <c r="I35" s="5"/>
    </row>
    <row r="36" spans="1:9">
      <c r="A36" s="9"/>
      <c r="B36" s="9"/>
      <c r="C36" s="9" t="s">
        <v>56</v>
      </c>
      <c r="D36" s="9"/>
      <c r="E36" s="9"/>
      <c r="F36" s="7"/>
      <c r="G36" s="5"/>
      <c r="H36" s="5"/>
      <c r="I36" s="5"/>
    </row>
    <row r="37" spans="1:9">
      <c r="A37" s="9"/>
      <c r="B37" s="9"/>
      <c r="C37" s="9"/>
      <c r="D37" s="9" t="s">
        <v>55</v>
      </c>
      <c r="E37" s="9"/>
      <c r="F37" s="7">
        <v>0</v>
      </c>
      <c r="G37" s="5"/>
      <c r="H37" s="7"/>
      <c r="I37" s="5"/>
    </row>
    <row r="38" spans="1:9">
      <c r="A38" s="9"/>
      <c r="B38" s="9"/>
      <c r="C38" s="9"/>
      <c r="D38" s="9" t="s">
        <v>54</v>
      </c>
      <c r="E38" s="9"/>
      <c r="F38" s="7">
        <v>0</v>
      </c>
      <c r="G38" s="7"/>
      <c r="H38" s="7"/>
      <c r="I38" s="5"/>
    </row>
    <row r="39" spans="1:9">
      <c r="A39" s="9"/>
      <c r="B39" s="9"/>
      <c r="C39" s="9"/>
      <c r="D39" s="9" t="s">
        <v>53</v>
      </c>
      <c r="E39" s="9"/>
      <c r="F39" s="7">
        <v>0</v>
      </c>
      <c r="G39" s="7"/>
      <c r="H39" s="7"/>
      <c r="I39" s="5"/>
    </row>
    <row r="40" spans="1:9">
      <c r="A40" s="9"/>
      <c r="B40" s="9"/>
      <c r="C40" s="9"/>
      <c r="D40" s="9" t="s">
        <v>52</v>
      </c>
      <c r="E40" s="9"/>
      <c r="F40" s="7">
        <v>3000</v>
      </c>
      <c r="G40" s="7"/>
      <c r="H40" s="7"/>
      <c r="I40" s="5"/>
    </row>
    <row r="41" spans="1:9">
      <c r="A41" s="9"/>
      <c r="B41" s="9"/>
      <c r="C41" s="9"/>
      <c r="D41" s="9" t="s">
        <v>51</v>
      </c>
      <c r="E41" s="9"/>
      <c r="F41" s="7">
        <v>700</v>
      </c>
      <c r="G41" s="7"/>
      <c r="H41" s="7"/>
      <c r="I41" s="5"/>
    </row>
    <row r="42" spans="1:9">
      <c r="A42" s="9"/>
      <c r="B42" s="9"/>
      <c r="C42" s="9"/>
      <c r="D42" s="9" t="s">
        <v>50</v>
      </c>
      <c r="E42" s="9"/>
      <c r="F42" s="7">
        <v>500</v>
      </c>
      <c r="G42" s="7"/>
      <c r="H42" s="7"/>
      <c r="I42" s="5"/>
    </row>
    <row r="43" spans="1:9">
      <c r="A43" s="9"/>
      <c r="B43" s="9"/>
      <c r="C43" s="9"/>
      <c r="D43" s="9" t="s">
        <v>49</v>
      </c>
      <c r="E43" s="9"/>
      <c r="F43" s="7">
        <v>3500</v>
      </c>
      <c r="G43" s="7"/>
      <c r="H43" s="7"/>
      <c r="I43" s="5"/>
    </row>
    <row r="44" spans="1:9">
      <c r="A44" s="9"/>
      <c r="B44" s="9"/>
      <c r="C44" s="9"/>
      <c r="D44" s="9" t="s">
        <v>48</v>
      </c>
      <c r="E44" s="9"/>
      <c r="F44" s="7">
        <v>1000</v>
      </c>
      <c r="G44" s="7"/>
      <c r="H44" s="7"/>
      <c r="I44" s="5"/>
    </row>
    <row r="45" spans="1:9">
      <c r="A45" s="9"/>
      <c r="B45" s="9"/>
      <c r="C45" s="9"/>
      <c r="D45" s="9" t="s">
        <v>47</v>
      </c>
      <c r="E45" s="22" t="s">
        <v>46</v>
      </c>
      <c r="F45" s="7">
        <v>1000</v>
      </c>
      <c r="G45" s="7"/>
      <c r="H45" s="7"/>
      <c r="I45" s="5"/>
    </row>
    <row r="46" spans="1:9">
      <c r="A46" s="9"/>
      <c r="B46" s="9"/>
      <c r="C46" s="9"/>
      <c r="D46" s="9" t="s">
        <v>45</v>
      </c>
      <c r="E46" s="22"/>
      <c r="F46" s="7">
        <v>3400</v>
      </c>
      <c r="G46" s="7"/>
      <c r="H46" s="7"/>
      <c r="I46" s="5"/>
    </row>
    <row r="47" spans="1:9">
      <c r="A47" s="9"/>
      <c r="B47" s="9"/>
      <c r="C47" s="9"/>
      <c r="D47" s="9" t="s">
        <v>44</v>
      </c>
      <c r="E47" s="22"/>
      <c r="F47" s="7">
        <v>1000</v>
      </c>
      <c r="G47" s="7"/>
      <c r="H47" s="7"/>
      <c r="I47" s="5"/>
    </row>
    <row r="48" spans="1:9">
      <c r="A48" s="9"/>
      <c r="B48" s="9"/>
      <c r="C48" s="9"/>
      <c r="D48" s="9" t="s">
        <v>43</v>
      </c>
      <c r="E48" s="9"/>
      <c r="F48" s="7">
        <v>900</v>
      </c>
      <c r="G48" s="7"/>
      <c r="H48" s="7"/>
      <c r="I48" s="5"/>
    </row>
    <row r="49" spans="1:13">
      <c r="A49" s="9"/>
      <c r="B49" s="9"/>
      <c r="C49" s="9"/>
      <c r="D49" s="9" t="s">
        <v>42</v>
      </c>
      <c r="E49" s="9" t="s">
        <v>41</v>
      </c>
      <c r="F49" s="7">
        <v>2700</v>
      </c>
      <c r="G49" s="7"/>
      <c r="H49" s="7"/>
      <c r="I49" s="5"/>
    </row>
    <row r="50" spans="1:13">
      <c r="A50" s="9"/>
      <c r="B50" s="9"/>
      <c r="C50" s="9"/>
      <c r="D50" s="9" t="s">
        <v>40</v>
      </c>
      <c r="E50" s="9"/>
      <c r="F50" s="7">
        <v>710</v>
      </c>
      <c r="G50" s="7"/>
      <c r="H50" s="7"/>
      <c r="I50" s="5"/>
    </row>
    <row r="51" spans="1:13">
      <c r="A51" s="9"/>
      <c r="B51" s="9"/>
      <c r="C51" s="9"/>
      <c r="D51" s="9" t="s">
        <v>39</v>
      </c>
      <c r="E51" s="9"/>
      <c r="F51" s="7">
        <v>3100</v>
      </c>
      <c r="G51" s="7"/>
      <c r="H51" s="7"/>
      <c r="I51" s="5"/>
    </row>
    <row r="52" spans="1:13">
      <c r="A52" s="9"/>
      <c r="B52" s="9"/>
      <c r="C52" s="9"/>
      <c r="D52" s="9" t="s">
        <v>38</v>
      </c>
      <c r="E52" s="9"/>
      <c r="F52" s="7">
        <v>500</v>
      </c>
      <c r="G52" s="21"/>
      <c r="H52" s="7"/>
      <c r="I52" s="5"/>
    </row>
    <row r="53" spans="1:13">
      <c r="A53" s="9"/>
      <c r="B53" s="9"/>
      <c r="C53" s="9"/>
      <c r="D53" s="9" t="s">
        <v>37</v>
      </c>
      <c r="E53" s="9"/>
      <c r="F53" s="7">
        <v>250</v>
      </c>
      <c r="G53" s="7"/>
      <c r="H53" s="7"/>
      <c r="I53" s="5"/>
    </row>
    <row r="54" spans="1:13">
      <c r="A54" s="9"/>
      <c r="B54" s="9"/>
      <c r="C54" s="9"/>
      <c r="D54" s="9" t="s">
        <v>36</v>
      </c>
      <c r="E54" s="9"/>
      <c r="F54" s="7">
        <v>500</v>
      </c>
      <c r="G54" s="7"/>
      <c r="H54" s="7"/>
      <c r="I54" s="5"/>
    </row>
    <row r="55" spans="1:13">
      <c r="A55" s="9"/>
      <c r="B55" s="9"/>
      <c r="C55" s="9"/>
      <c r="D55" s="9" t="s">
        <v>35</v>
      </c>
      <c r="E55" s="9"/>
      <c r="F55" s="7">
        <v>1000</v>
      </c>
      <c r="G55" s="21"/>
      <c r="H55" s="7"/>
      <c r="I55" s="5"/>
    </row>
    <row r="56" spans="1:13">
      <c r="A56" s="9"/>
      <c r="B56" s="9"/>
      <c r="C56" s="9"/>
      <c r="D56" s="9" t="s">
        <v>34</v>
      </c>
      <c r="E56" s="9" t="s">
        <v>33</v>
      </c>
      <c r="F56" s="7">
        <v>1000</v>
      </c>
      <c r="G56" s="21"/>
      <c r="H56" s="7"/>
      <c r="I56" s="5"/>
    </row>
    <row r="57" spans="1:13">
      <c r="A57" s="9"/>
      <c r="B57" s="9"/>
      <c r="C57" s="9"/>
      <c r="D57" s="9" t="s">
        <v>32</v>
      </c>
      <c r="E57" s="9"/>
      <c r="F57" s="7">
        <v>0</v>
      </c>
      <c r="G57" s="7"/>
      <c r="H57" s="7"/>
      <c r="I57" s="5"/>
    </row>
    <row r="58" spans="1:13" ht="15" thickBot="1">
      <c r="A58" s="9"/>
      <c r="B58" s="9"/>
      <c r="C58" s="9"/>
      <c r="D58" s="9" t="s">
        <v>31</v>
      </c>
      <c r="E58" s="9"/>
      <c r="F58" s="10">
        <v>0</v>
      </c>
      <c r="G58" s="10"/>
      <c r="H58" s="10"/>
      <c r="I58" s="20"/>
    </row>
    <row r="59" spans="1:13">
      <c r="A59" s="9"/>
      <c r="B59" s="9"/>
      <c r="C59" s="9" t="s">
        <v>30</v>
      </c>
      <c r="D59" s="9"/>
      <c r="E59" s="9"/>
      <c r="F59" s="18">
        <f>ROUND(SUM(F36:F47)+SUM(F48:F58),5)-F38</f>
        <v>24760</v>
      </c>
      <c r="G59" s="18">
        <f>ROUND(SUM(G37:G58),5)-G38</f>
        <v>0</v>
      </c>
      <c r="H59" s="18">
        <f>ROUND(SUM(H36:H47)+SUM(H48:H58),5)-H38</f>
        <v>0</v>
      </c>
      <c r="I59" s="18">
        <f>ROUND((F59+G59-H59),5)</f>
        <v>24760</v>
      </c>
      <c r="M59" s="19"/>
    </row>
    <row r="60" spans="1:13">
      <c r="A60" s="9"/>
      <c r="B60" s="9"/>
      <c r="C60" s="9" t="s">
        <v>29</v>
      </c>
      <c r="D60" s="9"/>
      <c r="E60" s="9"/>
      <c r="F60" s="7"/>
      <c r="G60" s="7"/>
      <c r="H60" s="7"/>
      <c r="I60" s="7"/>
    </row>
    <row r="61" spans="1:13">
      <c r="A61" s="9"/>
      <c r="B61" s="9"/>
      <c r="C61" s="9"/>
      <c r="D61" s="9" t="s">
        <v>28</v>
      </c>
      <c r="E61" s="9"/>
      <c r="F61" s="7">
        <v>1000</v>
      </c>
      <c r="G61" s="7"/>
      <c r="H61" s="7"/>
      <c r="I61" s="7"/>
    </row>
    <row r="62" spans="1:13">
      <c r="A62" s="9"/>
      <c r="B62" s="9"/>
      <c r="C62" s="9"/>
      <c r="D62" s="9" t="s">
        <v>27</v>
      </c>
      <c r="E62" s="9"/>
      <c r="F62" s="7">
        <v>1250</v>
      </c>
      <c r="G62" s="7"/>
      <c r="H62" s="7"/>
      <c r="I62" s="7"/>
    </row>
    <row r="63" spans="1:13">
      <c r="A63" s="9"/>
      <c r="B63" s="9"/>
      <c r="C63" s="9"/>
      <c r="D63" s="9" t="s">
        <v>26</v>
      </c>
      <c r="E63" s="9"/>
      <c r="F63" s="12">
        <v>500</v>
      </c>
      <c r="G63" s="7"/>
      <c r="H63" s="7"/>
      <c r="I63" s="7"/>
    </row>
    <row r="64" spans="1:13" ht="15" thickBot="1">
      <c r="A64" s="9"/>
      <c r="B64" s="9"/>
      <c r="C64" s="9"/>
      <c r="D64" s="9" t="s">
        <v>25</v>
      </c>
      <c r="E64" s="9"/>
      <c r="F64" s="10">
        <v>50</v>
      </c>
      <c r="G64" s="10"/>
      <c r="H64" s="10"/>
      <c r="I64" s="10"/>
    </row>
    <row r="65" spans="1:9">
      <c r="A65" s="9"/>
      <c r="B65" s="9"/>
      <c r="C65" s="9" t="s">
        <v>24</v>
      </c>
      <c r="D65" s="9"/>
      <c r="E65" s="9"/>
      <c r="F65" s="18">
        <f>ROUND(SUM(F60:F64),5)</f>
        <v>2800</v>
      </c>
      <c r="G65" s="18">
        <f>ROUND(SUM(G60:G64),5)</f>
        <v>0</v>
      </c>
      <c r="H65" s="18">
        <f>ROUND(SUM(H60:H64),5)</f>
        <v>0</v>
      </c>
      <c r="I65" s="18">
        <f>ROUND((F65+G65-H65),5)</f>
        <v>2800</v>
      </c>
    </row>
    <row r="66" spans="1:9">
      <c r="A66" s="9"/>
      <c r="B66" s="9"/>
      <c r="C66" s="9" t="s">
        <v>23</v>
      </c>
      <c r="D66" s="9"/>
      <c r="E66" s="9"/>
      <c r="F66" s="7"/>
      <c r="G66" s="7"/>
      <c r="H66" s="7"/>
      <c r="I66" s="7"/>
    </row>
    <row r="67" spans="1:9">
      <c r="A67" s="9"/>
      <c r="B67" s="9"/>
      <c r="C67" s="9"/>
      <c r="D67" s="9" t="s">
        <v>22</v>
      </c>
      <c r="E67" s="9"/>
      <c r="F67" s="7">
        <v>400</v>
      </c>
      <c r="G67" s="7"/>
      <c r="H67" s="7"/>
      <c r="I67" s="7"/>
    </row>
    <row r="68" spans="1:9">
      <c r="A68" s="9"/>
      <c r="B68" s="9"/>
      <c r="C68" s="9"/>
      <c r="D68" s="9" t="s">
        <v>21</v>
      </c>
      <c r="E68" s="9"/>
      <c r="F68" s="7">
        <v>2100</v>
      </c>
      <c r="G68" s="7"/>
      <c r="H68" s="7"/>
      <c r="I68" s="7"/>
    </row>
    <row r="69" spans="1:9">
      <c r="A69" s="9"/>
      <c r="B69" s="9"/>
      <c r="C69" s="9"/>
      <c r="D69" s="9" t="s">
        <v>20</v>
      </c>
      <c r="E69" s="9"/>
      <c r="F69" s="7">
        <v>0</v>
      </c>
      <c r="G69" s="7"/>
      <c r="H69" s="7"/>
      <c r="I69" s="7"/>
    </row>
    <row r="70" spans="1:9">
      <c r="A70" s="9"/>
      <c r="B70" s="9"/>
      <c r="C70" s="9"/>
      <c r="D70" s="9" t="s">
        <v>19</v>
      </c>
      <c r="E70" s="9"/>
      <c r="F70" s="7">
        <v>2900</v>
      </c>
      <c r="G70" s="7"/>
      <c r="H70" s="7"/>
      <c r="I70" s="7"/>
    </row>
    <row r="71" spans="1:9">
      <c r="A71" s="9"/>
      <c r="B71" s="9"/>
      <c r="C71" s="9"/>
      <c r="D71" s="9" t="s">
        <v>18</v>
      </c>
      <c r="E71" s="9"/>
      <c r="F71" s="7">
        <v>2000</v>
      </c>
      <c r="G71" s="7"/>
      <c r="H71" s="7"/>
      <c r="I71" s="7"/>
    </row>
    <row r="72" spans="1:9">
      <c r="A72" s="9"/>
      <c r="B72" s="9"/>
      <c r="C72" s="9"/>
      <c r="D72" s="9" t="s">
        <v>17</v>
      </c>
      <c r="E72" s="9"/>
      <c r="F72" s="7">
        <v>630</v>
      </c>
      <c r="G72" s="7"/>
      <c r="H72" s="7"/>
      <c r="I72" s="7"/>
    </row>
    <row r="73" spans="1:9">
      <c r="A73" s="9"/>
      <c r="B73" s="9"/>
      <c r="C73" s="9"/>
      <c r="D73" s="9" t="s">
        <v>16</v>
      </c>
      <c r="E73" s="9"/>
      <c r="F73" s="7">
        <v>5000</v>
      </c>
      <c r="G73" s="7"/>
      <c r="H73" s="7"/>
      <c r="I73" s="7"/>
    </row>
    <row r="74" spans="1:9">
      <c r="A74" s="9"/>
      <c r="B74" s="9"/>
      <c r="C74" s="9"/>
      <c r="D74" s="9" t="s">
        <v>15</v>
      </c>
      <c r="E74" s="9"/>
      <c r="F74" s="7">
        <v>1000</v>
      </c>
      <c r="G74" s="7"/>
      <c r="H74" s="7"/>
      <c r="I74" s="7"/>
    </row>
    <row r="75" spans="1:9">
      <c r="A75" s="9"/>
      <c r="B75" s="9"/>
      <c r="C75" s="9"/>
      <c r="D75" s="9" t="s">
        <v>14</v>
      </c>
      <c r="E75" s="9"/>
      <c r="F75" s="7">
        <v>0</v>
      </c>
      <c r="G75" s="7"/>
      <c r="H75" s="7"/>
      <c r="I75" s="7"/>
    </row>
    <row r="76" spans="1:9">
      <c r="A76" s="9"/>
      <c r="B76" s="9"/>
      <c r="C76" s="9"/>
      <c r="D76" s="9" t="s">
        <v>13</v>
      </c>
      <c r="E76" s="9"/>
      <c r="F76" s="7">
        <v>1000</v>
      </c>
      <c r="G76" s="7"/>
      <c r="H76" s="7"/>
      <c r="I76" s="7"/>
    </row>
    <row r="77" spans="1:9">
      <c r="A77" s="9"/>
      <c r="B77" s="9"/>
      <c r="C77" s="9"/>
      <c r="D77" s="9" t="s">
        <v>12</v>
      </c>
      <c r="E77" s="9"/>
      <c r="F77" s="7">
        <v>25</v>
      </c>
      <c r="G77" s="7"/>
      <c r="H77" s="7"/>
      <c r="I77" s="7"/>
    </row>
    <row r="78" spans="1:9">
      <c r="A78" s="9"/>
      <c r="B78" s="9"/>
      <c r="C78" s="9"/>
      <c r="D78" s="9" t="s">
        <v>11</v>
      </c>
      <c r="E78" s="9"/>
      <c r="F78" s="7">
        <v>1994</v>
      </c>
      <c r="G78" s="7"/>
      <c r="H78" s="7"/>
      <c r="I78" s="7"/>
    </row>
    <row r="79" spans="1:9">
      <c r="A79" s="9"/>
      <c r="B79" s="9"/>
      <c r="C79" s="9"/>
      <c r="D79" s="9" t="s">
        <v>10</v>
      </c>
      <c r="E79" s="9"/>
      <c r="F79" s="12">
        <v>0</v>
      </c>
      <c r="G79" s="7"/>
      <c r="H79" s="7"/>
      <c r="I79" s="12"/>
    </row>
    <row r="80" spans="1:9">
      <c r="A80" s="9"/>
      <c r="B80" s="9"/>
      <c r="C80" s="9"/>
      <c r="D80" s="9"/>
      <c r="E80" s="9" t="s">
        <v>9</v>
      </c>
      <c r="F80" s="12">
        <v>75</v>
      </c>
      <c r="G80" s="7"/>
      <c r="H80" s="7"/>
      <c r="I80" s="12"/>
    </row>
    <row r="81" spans="1:9" ht="15" thickBot="1">
      <c r="A81" s="9"/>
      <c r="B81" s="9"/>
      <c r="C81" s="9"/>
      <c r="D81" s="9"/>
      <c r="E81" s="9" t="s">
        <v>8</v>
      </c>
      <c r="F81" s="10">
        <v>2500</v>
      </c>
      <c r="G81" s="10"/>
      <c r="H81" s="10"/>
      <c r="I81" s="10"/>
    </row>
    <row r="82" spans="1:9">
      <c r="A82" s="9"/>
      <c r="B82" s="9"/>
      <c r="C82" s="9" t="s">
        <v>7</v>
      </c>
      <c r="D82" s="9"/>
      <c r="E82" s="9"/>
      <c r="F82" s="15">
        <f>ROUND(SUM(F66:F81),5)</f>
        <v>19624</v>
      </c>
      <c r="G82" s="15">
        <f>ROUND(SUM(G66:G81),5)</f>
        <v>0</v>
      </c>
      <c r="H82" s="15">
        <f>ROUND(SUM(H66:H81),5)</f>
        <v>0</v>
      </c>
      <c r="I82" s="15">
        <f>ROUND((F82+G82-H81),5)</f>
        <v>19624</v>
      </c>
    </row>
    <row r="83" spans="1:9" ht="15" thickBot="1">
      <c r="A83" s="9"/>
      <c r="B83" s="9"/>
      <c r="C83" s="9"/>
      <c r="D83" s="9"/>
      <c r="E83" s="9"/>
      <c r="F83" s="18"/>
      <c r="G83" s="18"/>
      <c r="H83" s="18"/>
      <c r="I83" s="17"/>
    </row>
    <row r="84" spans="1:9">
      <c r="A84" s="9"/>
      <c r="B84" s="9" t="s">
        <v>6</v>
      </c>
      <c r="C84" s="9"/>
      <c r="D84" s="9"/>
      <c r="E84" s="9"/>
      <c r="F84" s="16">
        <f>ROUND(SUM(F59+F65+F82),5)</f>
        <v>47184</v>
      </c>
      <c r="G84" s="16">
        <f>ROUND(SUM(G59+G65+G82),5)</f>
        <v>0</v>
      </c>
      <c r="H84" s="16">
        <f>ROUND(SUM(H59+H65+H82),5)</f>
        <v>0</v>
      </c>
      <c r="I84" s="15"/>
    </row>
    <row r="85" spans="1:9">
      <c r="A85" s="9"/>
      <c r="B85" s="9"/>
      <c r="C85" s="9"/>
      <c r="D85" s="9"/>
      <c r="E85" s="9"/>
      <c r="F85" s="15"/>
      <c r="G85" s="15"/>
      <c r="H85" s="15"/>
      <c r="I85" s="15"/>
    </row>
    <row r="86" spans="1:9">
      <c r="E86" s="14" t="s">
        <v>5</v>
      </c>
      <c r="I86" s="13">
        <v>44270.34</v>
      </c>
    </row>
    <row r="88" spans="1:9" ht="15" thickBot="1">
      <c r="A88" s="9"/>
      <c r="B88" s="9"/>
      <c r="C88" s="9" t="s">
        <v>4</v>
      </c>
      <c r="D88" s="9"/>
      <c r="E88" s="9"/>
      <c r="F88" s="12"/>
      <c r="G88" s="12"/>
      <c r="H88" s="11"/>
      <c r="I88" s="10"/>
    </row>
    <row r="90" spans="1:9">
      <c r="A90" s="9"/>
      <c r="B90" s="9"/>
      <c r="C90" s="9"/>
      <c r="D90" s="9" t="s">
        <v>3</v>
      </c>
      <c r="E90" s="9" t="s">
        <v>2</v>
      </c>
      <c r="F90" s="7"/>
      <c r="G90" s="5"/>
      <c r="H90" s="5"/>
      <c r="I90" s="8">
        <v>7062.36</v>
      </c>
    </row>
    <row r="91" spans="1:9">
      <c r="D91" s="2" t="s">
        <v>1</v>
      </c>
      <c r="F91" s="7"/>
      <c r="G91" s="5"/>
      <c r="H91" s="5"/>
      <c r="I91" s="6">
        <v>55465.78</v>
      </c>
    </row>
    <row r="92" spans="1:9">
      <c r="D92" s="2" t="s">
        <v>0</v>
      </c>
      <c r="G92" s="5"/>
      <c r="H92" s="3"/>
      <c r="I92" s="4">
        <v>28363.5</v>
      </c>
    </row>
    <row r="93" spans="1:9">
      <c r="G93" s="3"/>
      <c r="H93" s="3"/>
    </row>
    <row r="94" spans="1:9">
      <c r="G94" s="3"/>
      <c r="H94" s="3"/>
    </row>
    <row r="95" spans="1:9">
      <c r="G95" s="3"/>
      <c r="H95" s="3"/>
    </row>
    <row r="96" spans="1:9">
      <c r="G96" s="3"/>
      <c r="H96" s="3"/>
    </row>
    <row r="97" spans="8:8">
      <c r="H97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4"/>
  <sheetViews>
    <sheetView view="pageLayout" topLeftCell="B1" zoomScale="125" workbookViewId="0">
      <selection activeCell="H18" sqref="H1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962.05</v>
      </c>
      <c r="I4" s="63">
        <f>SUM(F4+G4-H4)</f>
        <v>4037.95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500</v>
      </c>
      <c r="H5" s="99">
        <v>3799.52</v>
      </c>
      <c r="I5" s="63">
        <f>SUM(F5,G5,-H5)</f>
        <v>5000.4799999999996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99">
        <v>2433.85</v>
      </c>
      <c r="I6" s="63">
        <f t="shared" ref="I6:I11" si="0">SUM(F6+G6-H6)</f>
        <v>6266.15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99">
        <v>2488.52</v>
      </c>
      <c r="I7" s="63">
        <f t="shared" si="0"/>
        <v>4261.4799999999996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99">
        <v>270.45</v>
      </c>
      <c r="H8" s="63">
        <v>345.42</v>
      </c>
      <c r="I8" s="63">
        <f t="shared" si="0"/>
        <v>625.03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99">
        <v>984.42</v>
      </c>
      <c r="I9" s="63">
        <f t="shared" si="0"/>
        <v>2015.58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0</v>
      </c>
      <c r="I10" s="63">
        <f t="shared" si="0"/>
        <v>2000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143">
        <v>397.96</v>
      </c>
      <c r="I11" s="71">
        <f t="shared" si="0"/>
        <v>4602.04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770.45</v>
      </c>
      <c r="H12" s="72">
        <f>ROUND(SUM(H3:H11),5)</f>
        <v>11411.74</v>
      </c>
      <c r="I12" s="72">
        <f>ROUND((F12+G12-H12),5)</f>
        <v>28808.71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880.7</v>
      </c>
      <c r="I15" s="63">
        <f t="shared" si="1"/>
        <v>2119.3000000000002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45">
        <v>911.82</v>
      </c>
      <c r="I18" s="106">
        <f t="shared" si="1"/>
        <v>1063.1799999999998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1792.52</v>
      </c>
      <c r="I19" s="72">
        <f>SUM(I14:I18)</f>
        <v>3182.48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144</v>
      </c>
      <c r="E21" s="67"/>
      <c r="F21" s="63">
        <v>2000</v>
      </c>
      <c r="G21" s="63">
        <v>9141.68</v>
      </c>
      <c r="H21" s="63">
        <v>7134.34</v>
      </c>
      <c r="I21" s="73">
        <f>SUM(F21+G21-H21)</f>
        <v>4007.34</v>
      </c>
    </row>
    <row r="22" spans="1:9">
      <c r="A22" s="67"/>
      <c r="B22" s="67"/>
      <c r="C22" s="67"/>
      <c r="D22" s="67" t="s">
        <v>69</v>
      </c>
      <c r="E22" s="67"/>
      <c r="F22" s="63">
        <v>500</v>
      </c>
      <c r="G22" s="63">
        <v>0</v>
      </c>
      <c r="H22" s="63">
        <v>0</v>
      </c>
      <c r="I22" s="73">
        <f t="shared" ref="I22:I26" si="3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99">
        <v>880</v>
      </c>
      <c r="H23" s="63">
        <v>0</v>
      </c>
      <c r="I23" s="73">
        <f t="shared" si="3"/>
        <v>1880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99">
        <v>6338.55</v>
      </c>
      <c r="H24" s="99">
        <v>1000</v>
      </c>
      <c r="I24" s="73">
        <f t="shared" si="3"/>
        <v>6338.55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2000</v>
      </c>
      <c r="G26" s="71">
        <v>0</v>
      </c>
      <c r="H26" s="71">
        <v>1650</v>
      </c>
      <c r="I26" s="71">
        <f t="shared" si="3"/>
        <v>350</v>
      </c>
    </row>
    <row r="27" spans="1:9">
      <c r="A27" s="67"/>
      <c r="B27" s="67"/>
      <c r="C27" s="183" t="s">
        <v>111</v>
      </c>
      <c r="D27" s="184"/>
      <c r="E27" s="184"/>
      <c r="F27" s="72">
        <f>SUM(F21:F26)</f>
        <v>6500</v>
      </c>
      <c r="G27" s="72">
        <f>SUM(G21:G26)</f>
        <v>16360.23</v>
      </c>
      <c r="H27" s="72">
        <f>SUM(H21:H26)</f>
        <v>9784.34</v>
      </c>
      <c r="I27" s="72">
        <f>SUM(I21:I26)</f>
        <v>13075.89</v>
      </c>
    </row>
    <row r="28" spans="1:9" ht="15" thickBot="1">
      <c r="A28" s="67"/>
      <c r="B28" s="67"/>
      <c r="C28" s="141"/>
      <c r="D28" s="142"/>
      <c r="E28" s="142"/>
      <c r="F28" s="72"/>
      <c r="G28" s="72"/>
      <c r="H28" s="72"/>
      <c r="I28" s="72"/>
    </row>
    <row r="29" spans="1:9" ht="15" thickTop="1">
      <c r="A29" s="67"/>
      <c r="B29" s="67" t="s">
        <v>58</v>
      </c>
      <c r="C29" s="67"/>
      <c r="D29" s="67"/>
      <c r="E29" s="67"/>
      <c r="F29" s="128">
        <f>SUM(F27,F19,F12)</f>
        <v>50925</v>
      </c>
      <c r="G29" s="129">
        <f>SUM(G27,G19,G12)</f>
        <v>17130.68</v>
      </c>
      <c r="H29" s="130">
        <f>SUM(H27,H19,H12)</f>
        <v>22988.6</v>
      </c>
      <c r="I29" s="128">
        <f>SUM(I27,I12,I19)</f>
        <v>45067.08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/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31" t="s">
        <v>57</v>
      </c>
      <c r="F33" s="63"/>
      <c r="G33" s="76"/>
      <c r="H33" s="63"/>
      <c r="I33" s="132">
        <v>46397.39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13905.54</v>
      </c>
      <c r="G38" s="99">
        <v>12910</v>
      </c>
      <c r="H38" s="63">
        <v>15569.2</v>
      </c>
      <c r="I38" s="73">
        <f t="shared" ref="I38:I59" si="4">SUM(F38+G38-H38)</f>
        <v>11246.34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99">
        <v>15071</v>
      </c>
      <c r="H39" s="63">
        <v>20</v>
      </c>
      <c r="I39" s="73">
        <f>SUM(F39,G39,-H39)</f>
        <v>15051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99">
        <v>340</v>
      </c>
      <c r="H40" s="63">
        <v>0</v>
      </c>
      <c r="I40" s="73">
        <f t="shared" si="4"/>
        <v>340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>
        <v>0</v>
      </c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99">
        <v>10080.65</v>
      </c>
      <c r="I44" s="73">
        <f t="shared" si="4"/>
        <v>4378.7000000000007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4"/>
        <v>1000</v>
      </c>
    </row>
    <row r="46" spans="1:9">
      <c r="A46" s="67"/>
      <c r="B46" s="67"/>
      <c r="C46" s="67"/>
      <c r="D46" s="67" t="s">
        <v>129</v>
      </c>
      <c r="E46" s="79"/>
      <c r="F46" s="63">
        <v>500</v>
      </c>
      <c r="G46" s="63">
        <v>0</v>
      </c>
      <c r="H46" s="63">
        <v>0</v>
      </c>
      <c r="I46" s="73">
        <f t="shared" si="4"/>
        <v>500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162.19999999999999</v>
      </c>
      <c r="H47" s="63">
        <v>3812.2</v>
      </c>
      <c r="I47" s="73">
        <f t="shared" si="4"/>
        <v>0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154.31</v>
      </c>
      <c r="I48" s="73">
        <f t="shared" si="4"/>
        <v>845.69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1500</v>
      </c>
      <c r="I49" s="73">
        <f t="shared" si="4"/>
        <v>300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1800</v>
      </c>
      <c r="I50" s="73">
        <f t="shared" si="4"/>
        <v>600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99">
        <v>362.34</v>
      </c>
      <c r="I51" s="73">
        <f t="shared" si="4"/>
        <v>367.66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99">
        <v>40.97</v>
      </c>
      <c r="I53" s="73">
        <f t="shared" si="4"/>
        <v>959.03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175</v>
      </c>
      <c r="I55" s="73">
        <f t="shared" si="4"/>
        <v>325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99">
        <v>850.7</v>
      </c>
      <c r="I57" s="73">
        <f t="shared" si="4"/>
        <v>149.29999999999995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67" t="s">
        <v>30</v>
      </c>
      <c r="D60" s="67"/>
      <c r="E60" s="67"/>
      <c r="F60" s="72">
        <f>SUM(F38:F59)</f>
        <v>45285.54</v>
      </c>
      <c r="G60" s="72">
        <f>SUM(G38:G59)</f>
        <v>34442.549999999996</v>
      </c>
      <c r="H60" s="72">
        <f>SUM(H38:H59)</f>
        <v>40865.369999999988</v>
      </c>
      <c r="I60" s="72">
        <f>SUM(I38:I59)</f>
        <v>38862.720000000008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175</v>
      </c>
      <c r="I63" s="81">
        <f>SUM(F63,G63,-H63)</f>
        <v>1025</v>
      </c>
    </row>
    <row r="64" spans="1:13">
      <c r="A64" s="67"/>
      <c r="B64" s="67"/>
      <c r="C64" s="67" t="s">
        <v>24</v>
      </c>
      <c r="D64" s="67"/>
      <c r="E64" s="67"/>
      <c r="F64" s="72">
        <f>SUM(F62:F63)</f>
        <v>1700</v>
      </c>
      <c r="G64" s="72">
        <f>SUM(G62:G63)</f>
        <v>0</v>
      </c>
      <c r="H64" s="72">
        <f>ROUND(SUM(H61:H63),5)</f>
        <v>175</v>
      </c>
      <c r="I64" s="72">
        <f>SUM(I62:I63)</f>
        <v>1525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63">
        <v>184.61</v>
      </c>
      <c r="I67" s="80">
        <f t="shared" ref="I67:I82" si="5">SUM(F67+G67-H67)</f>
        <v>2315.39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1020.99</v>
      </c>
      <c r="I68" s="80">
        <f>SUM(F68+G68-H68)</f>
        <v>1479.01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452.91</v>
      </c>
      <c r="I71" s="80">
        <f t="shared" si="5"/>
        <v>1547.09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197.21</v>
      </c>
      <c r="I72" s="80">
        <f t="shared" si="5"/>
        <v>1052.79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99">
        <v>3770.53</v>
      </c>
      <c r="H73" s="99">
        <v>6081.73</v>
      </c>
      <c r="I73" s="80">
        <f t="shared" si="5"/>
        <v>2688.8000000000011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325.3</v>
      </c>
      <c r="I74" s="80">
        <f t="shared" si="5"/>
        <v>174.7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157.41999999999999</v>
      </c>
      <c r="I75" s="80">
        <f t="shared" si="5"/>
        <v>342.58000000000004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>
      <c r="A80" s="67"/>
      <c r="B80" s="67"/>
      <c r="C80" s="67"/>
      <c r="D80" s="67" t="s">
        <v>145</v>
      </c>
      <c r="E80" s="67"/>
      <c r="F80" s="73">
        <v>0</v>
      </c>
      <c r="G80" s="63">
        <v>2450</v>
      </c>
      <c r="H80" s="99">
        <v>2180.84</v>
      </c>
      <c r="I80" s="144">
        <f t="shared" si="5"/>
        <v>269.15999999999985</v>
      </c>
    </row>
    <row r="81" spans="1:9">
      <c r="A81" s="67"/>
      <c r="B81" s="67"/>
      <c r="C81" s="67"/>
      <c r="D81" s="67" t="s">
        <v>147</v>
      </c>
      <c r="E81" s="67"/>
      <c r="F81" s="73">
        <v>500</v>
      </c>
      <c r="G81" s="63">
        <v>0</v>
      </c>
      <c r="H81" s="99">
        <v>53.19</v>
      </c>
      <c r="I81" s="80">
        <f t="shared" si="5"/>
        <v>446.81</v>
      </c>
    </row>
    <row r="82" spans="1:9" ht="14.25" customHeight="1" thickBot="1">
      <c r="A82" s="67"/>
      <c r="B82" s="67"/>
      <c r="C82" s="67"/>
      <c r="D82" s="67" t="s">
        <v>120</v>
      </c>
      <c r="E82" s="67"/>
      <c r="F82" s="71">
        <v>0</v>
      </c>
      <c r="G82" s="71">
        <v>0</v>
      </c>
      <c r="H82" s="71">
        <v>0</v>
      </c>
      <c r="I82" s="81">
        <f t="shared" si="5"/>
        <v>0</v>
      </c>
    </row>
    <row r="83" spans="1:9">
      <c r="A83" s="67"/>
      <c r="B83" s="67"/>
      <c r="C83" s="67" t="s">
        <v>7</v>
      </c>
      <c r="D83" s="67"/>
      <c r="E83" s="67"/>
      <c r="F83" s="74">
        <f>SUM(F66:F82)</f>
        <v>19450</v>
      </c>
      <c r="G83" s="74">
        <f>SUM(G66:G82)</f>
        <v>6220.5300000000007</v>
      </c>
      <c r="H83" s="74">
        <f>SUM(H66:H82)</f>
        <v>10654.2</v>
      </c>
      <c r="I83" s="107">
        <f>SUM(I66:I82)</f>
        <v>15016.33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107"/>
    </row>
    <row r="85" spans="1:9" ht="15" thickBot="1">
      <c r="A85" s="67"/>
      <c r="B85" s="67"/>
      <c r="C85" s="67" t="s">
        <v>141</v>
      </c>
      <c r="D85" s="67"/>
      <c r="E85" s="67"/>
      <c r="F85" s="133">
        <f>SUM(F83,F64,F60)</f>
        <v>66435.540000000008</v>
      </c>
      <c r="G85" s="133">
        <f>SUM(G83,G64,G60)</f>
        <v>40663.079999999994</v>
      </c>
      <c r="H85" s="133">
        <f>SUM(H83,H64,H60)</f>
        <v>51694.569999999992</v>
      </c>
      <c r="I85" s="133">
        <f>SUM(I83,I64,I60)</f>
        <v>55404.05000000001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74"/>
    </row>
    <row r="87" spans="1:9">
      <c r="E87" s="131" t="s">
        <v>5</v>
      </c>
      <c r="F87" s="78"/>
      <c r="G87" s="78"/>
      <c r="H87" s="78"/>
      <c r="I87" s="83">
        <v>55440.37</v>
      </c>
    </row>
    <row r="88" spans="1:9">
      <c r="F88" s="90"/>
      <c r="G88" s="78"/>
      <c r="H88" s="78"/>
      <c r="I88" s="84"/>
    </row>
    <row r="89" spans="1:9">
      <c r="F89" s="78"/>
      <c r="G89" s="85"/>
      <c r="H89" s="78"/>
      <c r="I89" s="86"/>
    </row>
    <row r="90" spans="1:9" ht="15" thickBot="1">
      <c r="F90" s="78"/>
      <c r="G90" s="78"/>
      <c r="H90" s="78"/>
      <c r="I90" s="87"/>
    </row>
    <row r="91" spans="1:9" ht="16" thickTop="1" thickBot="1">
      <c r="A91" s="64"/>
      <c r="B91" s="64"/>
      <c r="C91" s="64"/>
      <c r="D91" s="64"/>
      <c r="E91" s="64"/>
      <c r="F91" s="65" t="s">
        <v>91</v>
      </c>
      <c r="G91" s="65" t="s">
        <v>90</v>
      </c>
      <c r="H91" s="65" t="s">
        <v>89</v>
      </c>
      <c r="I91" s="65" t="s">
        <v>88</v>
      </c>
    </row>
    <row r="92" spans="1:9" ht="15" thickTop="1">
      <c r="F92" s="78"/>
      <c r="G92" s="78"/>
      <c r="H92" s="78"/>
      <c r="I92" s="87"/>
    </row>
    <row r="93" spans="1:9">
      <c r="A93" s="67"/>
      <c r="B93" s="67"/>
      <c r="C93" s="67"/>
      <c r="D93" s="67" t="s">
        <v>119</v>
      </c>
      <c r="E93" s="67"/>
      <c r="F93" s="63"/>
      <c r="G93" s="76">
        <v>0.13</v>
      </c>
      <c r="H93" s="76"/>
      <c r="I93" s="134">
        <v>7766.03</v>
      </c>
    </row>
    <row r="94" spans="1:9">
      <c r="D94" s="82" t="s">
        <v>118</v>
      </c>
      <c r="F94" s="63"/>
      <c r="G94" s="76"/>
      <c r="H94" s="76"/>
      <c r="I94" s="83">
        <v>59498.87</v>
      </c>
    </row>
    <row r="95" spans="1:9">
      <c r="F95" s="63"/>
      <c r="G95" s="76"/>
      <c r="H95" s="76"/>
      <c r="I95" s="135"/>
    </row>
    <row r="96" spans="1:9">
      <c r="F96" s="63"/>
      <c r="G96" s="76"/>
      <c r="H96" s="76"/>
      <c r="I96" s="135"/>
    </row>
    <row r="97" spans="1:9">
      <c r="D97" s="82" t="s">
        <v>100</v>
      </c>
      <c r="F97" s="136"/>
      <c r="G97" s="76"/>
      <c r="H97" s="137"/>
      <c r="I97" s="138">
        <f>SUM(I98:I106)</f>
        <v>28974.84</v>
      </c>
    </row>
    <row r="98" spans="1:9">
      <c r="E98" s="82" t="s">
        <v>112</v>
      </c>
      <c r="F98" s="90">
        <v>3000</v>
      </c>
      <c r="G98" s="96">
        <v>1000</v>
      </c>
      <c r="H98" s="96"/>
      <c r="I98" s="90">
        <f>SUM(F98,G98,-H98)</f>
        <v>4000</v>
      </c>
    </row>
    <row r="99" spans="1:9">
      <c r="A99" s="69"/>
      <c r="B99" s="69"/>
      <c r="C99" s="69"/>
      <c r="D99" s="69"/>
      <c r="E99" s="82" t="s">
        <v>97</v>
      </c>
      <c r="F99" s="90">
        <v>1816.66</v>
      </c>
      <c r="G99" s="85"/>
      <c r="H99" s="85"/>
      <c r="I99" s="90">
        <f>SUM(F99,G99,-H99)</f>
        <v>1816.66</v>
      </c>
    </row>
    <row r="100" spans="1:9">
      <c r="A100" s="69"/>
      <c r="B100" s="69"/>
      <c r="C100" s="69"/>
      <c r="D100" s="69"/>
      <c r="E100" s="82" t="s">
        <v>113</v>
      </c>
      <c r="F100" s="90">
        <v>0</v>
      </c>
      <c r="G100" s="85"/>
      <c r="H100" s="85"/>
      <c r="I100" s="90">
        <f>SUM(F100,G100,-H100)</f>
        <v>0</v>
      </c>
    </row>
    <row r="101" spans="1:9">
      <c r="A101" s="69"/>
      <c r="B101" s="69"/>
      <c r="C101" s="69"/>
      <c r="D101" s="69"/>
      <c r="E101" s="82" t="s">
        <v>114</v>
      </c>
      <c r="F101" s="90">
        <v>10000</v>
      </c>
      <c r="G101" s="85"/>
      <c r="H101" s="85">
        <v>7700</v>
      </c>
      <c r="I101" s="90">
        <f>SUM(F101,G101,-H101)</f>
        <v>2300</v>
      </c>
    </row>
    <row r="102" spans="1:9">
      <c r="A102" s="69"/>
      <c r="B102" s="69"/>
      <c r="C102" s="69"/>
      <c r="D102" s="69"/>
      <c r="E102" s="82" t="s">
        <v>115</v>
      </c>
      <c r="F102" s="90">
        <v>10000</v>
      </c>
      <c r="G102" s="85"/>
      <c r="H102" s="85"/>
      <c r="I102" s="90">
        <f>SUM(G102,F102,-H102)</f>
        <v>10000</v>
      </c>
    </row>
    <row r="103" spans="1:9">
      <c r="E103" s="97" t="s">
        <v>109</v>
      </c>
      <c r="F103" s="85">
        <v>889.2</v>
      </c>
      <c r="G103" s="98"/>
      <c r="H103" s="85">
        <v>504</v>
      </c>
      <c r="I103" s="90">
        <f>SUM(F103,G103,-H103)</f>
        <v>385.20000000000005</v>
      </c>
    </row>
    <row r="104" spans="1:9">
      <c r="E104" s="97" t="s">
        <v>148</v>
      </c>
      <c r="F104" s="85"/>
      <c r="G104" s="98">
        <v>10000</v>
      </c>
      <c r="H104" s="85"/>
      <c r="I104" s="90">
        <v>10000</v>
      </c>
    </row>
    <row r="105" spans="1:9">
      <c r="E105" s="97" t="s">
        <v>94</v>
      </c>
      <c r="F105" s="85">
        <v>1500</v>
      </c>
      <c r="G105" s="98"/>
      <c r="H105" s="85">
        <v>1402.02</v>
      </c>
      <c r="I105" s="90">
        <f>SUM(F105,G105,-H105)</f>
        <v>97.980000000000018</v>
      </c>
    </row>
    <row r="106" spans="1:9">
      <c r="A106" s="69"/>
      <c r="B106" s="69"/>
      <c r="C106" s="69"/>
      <c r="D106" s="69"/>
      <c r="E106" s="82" t="s">
        <v>143</v>
      </c>
      <c r="F106" s="90">
        <v>0</v>
      </c>
      <c r="G106" s="85">
        <v>375</v>
      </c>
      <c r="H106" s="85"/>
      <c r="I106" s="90">
        <f>SUM(F106,G106,-H106)</f>
        <v>375</v>
      </c>
    </row>
    <row r="107" spans="1:9">
      <c r="F107" s="78"/>
      <c r="G107" s="78"/>
      <c r="H107" s="78"/>
      <c r="I107" s="78"/>
    </row>
    <row r="108" spans="1:9">
      <c r="E108" s="88"/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91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78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DST_x000D_Budget vs. Actual_x000D_January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4"/>
  <sheetViews>
    <sheetView view="pageLayout" topLeftCell="C9" zoomScale="150" workbookViewId="0">
      <selection activeCell="I18" sqref="I1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962.05</v>
      </c>
      <c r="I4" s="63">
        <f>SUM(F4+G4-H4)</f>
        <v>4037.95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500</v>
      </c>
      <c r="H5" s="63">
        <v>5152.08</v>
      </c>
      <c r="I5" s="63">
        <f>SUM(F5,G5,-H5)</f>
        <v>3647.92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4153.1000000000004</v>
      </c>
      <c r="I6" s="63">
        <f t="shared" ref="I6:I11" si="0">SUM(F6+G6-H6)</f>
        <v>4546.8999999999996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5067.2700000000004</v>
      </c>
      <c r="I7" s="63">
        <f t="shared" si="0"/>
        <v>1682.7299999999996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270.45</v>
      </c>
      <c r="H8" s="63">
        <v>615.87</v>
      </c>
      <c r="I8" s="63">
        <f t="shared" si="0"/>
        <v>354.58000000000004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984.42</v>
      </c>
      <c r="I9" s="63">
        <f t="shared" si="0"/>
        <v>2015.58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0</v>
      </c>
      <c r="I10" s="63">
        <f t="shared" si="0"/>
        <v>2000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397.96</v>
      </c>
      <c r="I11" s="71">
        <f t="shared" si="0"/>
        <v>4602.04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770.45</v>
      </c>
      <c r="H12" s="72">
        <f>ROUND(SUM(H3:H11),5)</f>
        <v>17332.75</v>
      </c>
      <c r="I12" s="72">
        <f>ROUND((F12+G12-H12),5)</f>
        <v>22887.7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880.7</v>
      </c>
      <c r="I15" s="63">
        <f t="shared" si="1"/>
        <v>2119.3000000000002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1568.77</v>
      </c>
      <c r="I18" s="106">
        <f t="shared" si="1"/>
        <v>406.23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2449.4700000000003</v>
      </c>
      <c r="I19" s="72">
        <f>SUM(I14:I18)</f>
        <v>2525.5300000000002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144</v>
      </c>
      <c r="E21" s="67"/>
      <c r="F21" s="63">
        <v>2000</v>
      </c>
      <c r="G21" s="63">
        <v>9141.68</v>
      </c>
      <c r="H21" s="63">
        <v>7134.34</v>
      </c>
      <c r="I21" s="73">
        <f>SUM(F21+G21-H21)</f>
        <v>4007.34</v>
      </c>
    </row>
    <row r="22" spans="1:9">
      <c r="A22" s="67"/>
      <c r="B22" s="67"/>
      <c r="C22" s="67"/>
      <c r="D22" s="67" t="s">
        <v>69</v>
      </c>
      <c r="E22" s="67"/>
      <c r="F22" s="63">
        <v>500</v>
      </c>
      <c r="G22" s="63">
        <v>0</v>
      </c>
      <c r="H22" s="63">
        <v>0</v>
      </c>
      <c r="I22" s="73">
        <f t="shared" ref="I22:I26" si="3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2810</v>
      </c>
      <c r="H23" s="63">
        <v>184.19</v>
      </c>
      <c r="I23" s="73">
        <f t="shared" si="3"/>
        <v>3625.81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6848.55</v>
      </c>
      <c r="H24" s="63">
        <v>2410.56</v>
      </c>
      <c r="I24" s="73">
        <f t="shared" si="3"/>
        <v>5437.99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2000</v>
      </c>
      <c r="G26" s="71">
        <v>0</v>
      </c>
      <c r="H26" s="71">
        <v>1650</v>
      </c>
      <c r="I26" s="71">
        <f t="shared" si="3"/>
        <v>350</v>
      </c>
    </row>
    <row r="27" spans="1:9">
      <c r="A27" s="67"/>
      <c r="B27" s="67"/>
      <c r="C27" s="183" t="s">
        <v>111</v>
      </c>
      <c r="D27" s="184"/>
      <c r="E27" s="184"/>
      <c r="F27" s="72">
        <f>SUM(F21:F26)</f>
        <v>6500</v>
      </c>
      <c r="G27" s="72">
        <f>SUM(G21:G26)</f>
        <v>18800.23</v>
      </c>
      <c r="H27" s="72">
        <f>SUM(H21:H26)</f>
        <v>11379.09</v>
      </c>
      <c r="I27" s="72">
        <f>SUM(I21:I26)</f>
        <v>13921.14</v>
      </c>
    </row>
    <row r="28" spans="1:9" ht="15" thickBot="1">
      <c r="A28" s="67"/>
      <c r="B28" s="67"/>
      <c r="C28" s="146"/>
      <c r="D28" s="147"/>
      <c r="E28" s="147"/>
      <c r="F28" s="72"/>
      <c r="G28" s="72"/>
      <c r="H28" s="72"/>
      <c r="I28" s="72"/>
    </row>
    <row r="29" spans="1:9" ht="15" thickTop="1">
      <c r="A29" s="67"/>
      <c r="B29" s="67" t="s">
        <v>58</v>
      </c>
      <c r="C29" s="67"/>
      <c r="D29" s="67"/>
      <c r="E29" s="67"/>
      <c r="F29" s="128">
        <f>SUM(F27,F19,F12)</f>
        <v>50925</v>
      </c>
      <c r="G29" s="129">
        <f>SUM(G27,G19,G12)</f>
        <v>19570.68</v>
      </c>
      <c r="H29" s="130">
        <f>SUM(H27,H19,H12)</f>
        <v>31161.31</v>
      </c>
      <c r="I29" s="128">
        <f>SUM(I27,I12,I19)</f>
        <v>39334.369999999995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/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31" t="s">
        <v>57</v>
      </c>
      <c r="F33" s="63"/>
      <c r="G33" s="76"/>
      <c r="H33" s="63"/>
      <c r="I33" s="132">
        <v>41457.85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13905.54</v>
      </c>
      <c r="G38" s="63">
        <v>12910</v>
      </c>
      <c r="H38" s="63">
        <v>15569.2</v>
      </c>
      <c r="I38" s="73">
        <f t="shared" ref="I38:I59" si="4">SUM(F38+G38-H38)</f>
        <v>11246.34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28921</v>
      </c>
      <c r="H39" s="63">
        <v>10761</v>
      </c>
      <c r="I39" s="73">
        <f>SUM(F39,G39,-H39)</f>
        <v>18160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600</v>
      </c>
      <c r="H40" s="63">
        <v>0</v>
      </c>
      <c r="I40" s="73">
        <f t="shared" si="4"/>
        <v>600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>
        <v>0</v>
      </c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63">
        <v>10080.65</v>
      </c>
      <c r="I44" s="73">
        <f t="shared" si="4"/>
        <v>4378.7000000000007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125</v>
      </c>
      <c r="I45" s="73">
        <f t="shared" si="4"/>
        <v>875</v>
      </c>
    </row>
    <row r="46" spans="1:9">
      <c r="A46" s="67"/>
      <c r="B46" s="67"/>
      <c r="C46" s="67"/>
      <c r="D46" s="67" t="s">
        <v>129</v>
      </c>
      <c r="E46" s="79"/>
      <c r="F46" s="63">
        <v>500</v>
      </c>
      <c r="G46" s="63">
        <v>0</v>
      </c>
      <c r="H46" s="63">
        <v>0</v>
      </c>
      <c r="I46" s="73">
        <f t="shared" si="4"/>
        <v>500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162.19999999999999</v>
      </c>
      <c r="H47" s="63">
        <v>3812.2</v>
      </c>
      <c r="I47" s="73">
        <f t="shared" si="4"/>
        <v>0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194.32</v>
      </c>
      <c r="I48" s="73">
        <f t="shared" si="4"/>
        <v>805.68000000000006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1500</v>
      </c>
      <c r="I49" s="73">
        <f t="shared" si="4"/>
        <v>300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1800</v>
      </c>
      <c r="I50" s="73">
        <f t="shared" si="4"/>
        <v>600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63">
        <v>422.73</v>
      </c>
      <c r="I51" s="73">
        <f t="shared" si="4"/>
        <v>307.27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40.97</v>
      </c>
      <c r="I53" s="73">
        <f t="shared" si="4"/>
        <v>959.03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175</v>
      </c>
      <c r="I55" s="73">
        <f t="shared" si="4"/>
        <v>325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850.7</v>
      </c>
      <c r="I57" s="73">
        <f t="shared" si="4"/>
        <v>149.29999999999995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67" t="s">
        <v>30</v>
      </c>
      <c r="D60" s="67"/>
      <c r="E60" s="67"/>
      <c r="F60" s="72">
        <f>SUM(F38:F59)</f>
        <v>45285.54</v>
      </c>
      <c r="G60" s="72">
        <f>SUM(G38:G59)</f>
        <v>48552.549999999996</v>
      </c>
      <c r="H60" s="72">
        <f>SUM(H38:H59)</f>
        <v>51831.77</v>
      </c>
      <c r="I60" s="72">
        <f>SUM(I38:I59)</f>
        <v>42006.32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660</v>
      </c>
      <c r="H62" s="63">
        <v>0</v>
      </c>
      <c r="I62" s="80">
        <f>SUM(F62,G62,-H62)</f>
        <v>1160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375</v>
      </c>
      <c r="I63" s="81">
        <f>SUM(F63,G63,-H63)</f>
        <v>825</v>
      </c>
    </row>
    <row r="64" spans="1:13">
      <c r="A64" s="67"/>
      <c r="B64" s="67"/>
      <c r="C64" s="67" t="s">
        <v>24</v>
      </c>
      <c r="D64" s="67"/>
      <c r="E64" s="67"/>
      <c r="F64" s="72">
        <f>SUM(F62:F63)</f>
        <v>1700</v>
      </c>
      <c r="G64" s="72">
        <f>SUM(G62:G63)</f>
        <v>660</v>
      </c>
      <c r="H64" s="72">
        <f>ROUND(SUM(H61:H63),5)</f>
        <v>375</v>
      </c>
      <c r="I64" s="72">
        <f>SUM(I62:I63)</f>
        <v>1985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63">
        <v>241.15</v>
      </c>
      <c r="I67" s="80">
        <f t="shared" ref="I67:I82" si="5">SUM(F67+G67-H67)</f>
        <v>2258.85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1020.99</v>
      </c>
      <c r="I68" s="80">
        <f>SUM(F68+G68-H68)</f>
        <v>1479.01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452.91</v>
      </c>
      <c r="I71" s="80">
        <f t="shared" si="5"/>
        <v>1547.09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197.21</v>
      </c>
      <c r="I72" s="80">
        <f t="shared" si="5"/>
        <v>1052.79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63">
        <v>3770.53</v>
      </c>
      <c r="H73" s="63">
        <v>6180.92</v>
      </c>
      <c r="I73" s="80">
        <f t="shared" si="5"/>
        <v>2589.6100000000006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325.3</v>
      </c>
      <c r="I74" s="80">
        <f t="shared" si="5"/>
        <v>174.7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157.41999999999999</v>
      </c>
      <c r="I75" s="80">
        <f t="shared" si="5"/>
        <v>342.58000000000004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>
      <c r="A80" s="67"/>
      <c r="B80" s="67"/>
      <c r="C80" s="67"/>
      <c r="D80" s="67" t="s">
        <v>145</v>
      </c>
      <c r="E80" s="67"/>
      <c r="F80" s="73">
        <v>0</v>
      </c>
      <c r="G80" s="63">
        <v>2450</v>
      </c>
      <c r="H80" s="63">
        <v>2180.84</v>
      </c>
      <c r="I80" s="80">
        <f t="shared" si="5"/>
        <v>269.15999999999985</v>
      </c>
    </row>
    <row r="81" spans="1:9">
      <c r="A81" s="67"/>
      <c r="B81" s="67"/>
      <c r="C81" s="67"/>
      <c r="D81" s="67" t="s">
        <v>147</v>
      </c>
      <c r="E81" s="67"/>
      <c r="F81" s="73">
        <v>500</v>
      </c>
      <c r="G81" s="63">
        <v>0</v>
      </c>
      <c r="H81" s="63">
        <v>78.19</v>
      </c>
      <c r="I81" s="80">
        <f t="shared" si="5"/>
        <v>421.81</v>
      </c>
    </row>
    <row r="82" spans="1:9" ht="14.25" customHeight="1" thickBot="1">
      <c r="A82" s="67"/>
      <c r="B82" s="67"/>
      <c r="C82" s="67"/>
      <c r="D82" s="67" t="s">
        <v>120</v>
      </c>
      <c r="E82" s="67"/>
      <c r="F82" s="71">
        <v>0</v>
      </c>
      <c r="G82" s="71">
        <v>0</v>
      </c>
      <c r="H82" s="71">
        <v>0</v>
      </c>
      <c r="I82" s="81">
        <f t="shared" si="5"/>
        <v>0</v>
      </c>
    </row>
    <row r="83" spans="1:9">
      <c r="A83" s="67"/>
      <c r="B83" s="67"/>
      <c r="C83" s="67" t="s">
        <v>7</v>
      </c>
      <c r="D83" s="67"/>
      <c r="E83" s="67"/>
      <c r="F83" s="74">
        <f>SUM(F66:F82)</f>
        <v>19450</v>
      </c>
      <c r="G83" s="74">
        <f>SUM(G66:G82)</f>
        <v>6220.5300000000007</v>
      </c>
      <c r="H83" s="74">
        <f>SUM(H66:H82)</f>
        <v>10834.93</v>
      </c>
      <c r="I83" s="107">
        <f>SUM(I66:I82)</f>
        <v>14835.6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107"/>
    </row>
    <row r="85" spans="1:9" ht="15" thickBot="1">
      <c r="A85" s="67"/>
      <c r="B85" s="67"/>
      <c r="C85" s="67" t="s">
        <v>141</v>
      </c>
      <c r="D85" s="67"/>
      <c r="E85" s="67"/>
      <c r="F85" s="133">
        <f>SUM(F83,F64,F60)</f>
        <v>66435.540000000008</v>
      </c>
      <c r="G85" s="133">
        <f>SUM(G83,G64,G60)</f>
        <v>55433.079999999994</v>
      </c>
      <c r="H85" s="133">
        <f>SUM(H83,H64,H60)</f>
        <v>63041.7</v>
      </c>
      <c r="I85" s="133">
        <f>SUM(I83,I64,I60)</f>
        <v>58826.92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74"/>
    </row>
    <row r="87" spans="1:9">
      <c r="E87" s="131" t="s">
        <v>5</v>
      </c>
      <c r="F87" s="78"/>
      <c r="G87" s="78"/>
      <c r="H87" s="78"/>
      <c r="I87" s="83">
        <v>58971.38</v>
      </c>
    </row>
    <row r="88" spans="1:9">
      <c r="F88" s="90"/>
      <c r="G88" s="78"/>
      <c r="H88" s="78"/>
      <c r="I88" s="84"/>
    </row>
    <row r="89" spans="1:9">
      <c r="F89" s="78"/>
      <c r="G89" s="85"/>
      <c r="H89" s="78"/>
      <c r="I89" s="86"/>
    </row>
    <row r="90" spans="1:9" ht="15" thickBot="1">
      <c r="F90" s="78"/>
      <c r="G90" s="78"/>
      <c r="H90" s="78"/>
      <c r="I90" s="87"/>
    </row>
    <row r="91" spans="1:9" ht="16" thickTop="1" thickBot="1">
      <c r="A91" s="64"/>
      <c r="B91" s="64"/>
      <c r="C91" s="64"/>
      <c r="D91" s="64"/>
      <c r="E91" s="64"/>
      <c r="F91" s="65" t="s">
        <v>91</v>
      </c>
      <c r="G91" s="65" t="s">
        <v>90</v>
      </c>
      <c r="H91" s="65" t="s">
        <v>89</v>
      </c>
      <c r="I91" s="65" t="s">
        <v>88</v>
      </c>
    </row>
    <row r="92" spans="1:9" ht="15" thickTop="1">
      <c r="F92" s="78"/>
      <c r="G92" s="78"/>
      <c r="H92" s="78"/>
      <c r="I92" s="87"/>
    </row>
    <row r="93" spans="1:9">
      <c r="A93" s="67"/>
      <c r="B93" s="67"/>
      <c r="C93" s="67"/>
      <c r="D93" s="67" t="s">
        <v>119</v>
      </c>
      <c r="E93" s="67"/>
      <c r="F93" s="63"/>
      <c r="G93" s="76">
        <v>0.13</v>
      </c>
      <c r="H93" s="76"/>
      <c r="I93" s="134">
        <v>7766.15</v>
      </c>
    </row>
    <row r="94" spans="1:9">
      <c r="D94" s="82" t="s">
        <v>118</v>
      </c>
      <c r="F94" s="63"/>
      <c r="G94" s="76"/>
      <c r="H94" s="76"/>
      <c r="I94" s="83">
        <v>63867.24</v>
      </c>
    </row>
    <row r="95" spans="1:9">
      <c r="F95" s="63"/>
      <c r="G95" s="76"/>
      <c r="H95" s="76"/>
      <c r="I95" s="135"/>
    </row>
    <row r="96" spans="1:9">
      <c r="F96" s="63"/>
      <c r="G96" s="76"/>
      <c r="H96" s="76"/>
      <c r="I96" s="135"/>
    </row>
    <row r="97" spans="1:9">
      <c r="D97" s="82" t="s">
        <v>100</v>
      </c>
      <c r="F97" s="136"/>
      <c r="G97" s="76"/>
      <c r="H97" s="137"/>
      <c r="I97" s="138">
        <f>SUM(I98:I106)</f>
        <v>26665.84</v>
      </c>
    </row>
    <row r="98" spans="1:9">
      <c r="E98" s="82" t="s">
        <v>112</v>
      </c>
      <c r="F98" s="90">
        <v>3000</v>
      </c>
      <c r="G98" s="96">
        <v>1500</v>
      </c>
      <c r="H98" s="96">
        <v>1009</v>
      </c>
      <c r="I98" s="90">
        <f>SUM(F98,G98,-H98)</f>
        <v>3491</v>
      </c>
    </row>
    <row r="99" spans="1:9">
      <c r="A99" s="69"/>
      <c r="B99" s="69"/>
      <c r="C99" s="69"/>
      <c r="D99" s="69"/>
      <c r="E99" s="82" t="s">
        <v>149</v>
      </c>
      <c r="F99" s="90">
        <v>1816.66</v>
      </c>
      <c r="G99" s="85"/>
      <c r="H99" s="85"/>
      <c r="I99" s="90">
        <f>SUM(F99,G99,-H99)</f>
        <v>1816.66</v>
      </c>
    </row>
    <row r="100" spans="1:9">
      <c r="A100" s="69"/>
      <c r="B100" s="69"/>
      <c r="C100" s="69"/>
      <c r="D100" s="69"/>
      <c r="E100" s="82" t="s">
        <v>113</v>
      </c>
      <c r="F100" s="90">
        <v>0</v>
      </c>
      <c r="G100" s="85"/>
      <c r="H100" s="85"/>
      <c r="I100" s="90">
        <f>SUM(F100,G100,-H100)</f>
        <v>0</v>
      </c>
    </row>
    <row r="101" spans="1:9">
      <c r="A101" s="69"/>
      <c r="B101" s="69"/>
      <c r="C101" s="69"/>
      <c r="D101" s="69"/>
      <c r="E101" s="82" t="s">
        <v>114</v>
      </c>
      <c r="F101" s="90">
        <v>10000</v>
      </c>
      <c r="G101" s="85"/>
      <c r="H101" s="85">
        <v>9500</v>
      </c>
      <c r="I101" s="90">
        <f>SUM(F101,G101,-H101)</f>
        <v>500</v>
      </c>
    </row>
    <row r="102" spans="1:9">
      <c r="A102" s="69"/>
      <c r="B102" s="69"/>
      <c r="C102" s="69"/>
      <c r="D102" s="69"/>
      <c r="E102" s="82" t="s">
        <v>115</v>
      </c>
      <c r="F102" s="90">
        <v>10000</v>
      </c>
      <c r="G102" s="85"/>
      <c r="H102" s="85"/>
      <c r="I102" s="90">
        <f>SUM(G102,F102,-H102)</f>
        <v>10000</v>
      </c>
    </row>
    <row r="103" spans="1:9">
      <c r="E103" s="97" t="s">
        <v>109</v>
      </c>
      <c r="F103" s="85">
        <v>889.2</v>
      </c>
      <c r="G103" s="98"/>
      <c r="H103" s="85">
        <v>504</v>
      </c>
      <c r="I103" s="90">
        <f>SUM(F103,G103,-H103)</f>
        <v>385.20000000000005</v>
      </c>
    </row>
    <row r="104" spans="1:9">
      <c r="E104" s="97" t="s">
        <v>148</v>
      </c>
      <c r="F104" s="85"/>
      <c r="G104" s="98">
        <v>10000</v>
      </c>
      <c r="H104" s="85"/>
      <c r="I104" s="90">
        <v>10000</v>
      </c>
    </row>
    <row r="105" spans="1:9">
      <c r="E105" s="97" t="s">
        <v>94</v>
      </c>
      <c r="F105" s="85">
        <v>1500</v>
      </c>
      <c r="G105" s="98"/>
      <c r="H105" s="85">
        <v>1402.02</v>
      </c>
      <c r="I105" s="90">
        <f>SUM(F105,G105,-H105)</f>
        <v>97.980000000000018</v>
      </c>
    </row>
    <row r="106" spans="1:9">
      <c r="A106" s="69"/>
      <c r="B106" s="69"/>
      <c r="C106" s="69"/>
      <c r="D106" s="69"/>
      <c r="E106" s="82" t="s">
        <v>143</v>
      </c>
      <c r="F106" s="90">
        <v>0</v>
      </c>
      <c r="G106" s="85">
        <v>375</v>
      </c>
      <c r="H106" s="85"/>
      <c r="I106" s="90">
        <f>SUM(F106,G106,-H106)</f>
        <v>375</v>
      </c>
    </row>
    <row r="107" spans="1:9">
      <c r="F107" s="78"/>
      <c r="G107" s="78"/>
      <c r="H107" s="78"/>
      <c r="I107" s="78"/>
    </row>
    <row r="108" spans="1:9">
      <c r="E108" s="88"/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91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78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DST_x000D_Budget vs. Actual_x000D_February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6"/>
  <sheetViews>
    <sheetView topLeftCell="A10" workbookViewId="0">
      <selection activeCell="G17" sqref="G17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1412.05</v>
      </c>
      <c r="I4" s="63">
        <f>SUM(F4+G4-H4)</f>
        <v>3587.95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500</v>
      </c>
      <c r="H5" s="63">
        <v>6676.41</v>
      </c>
      <c r="I5" s="63">
        <f>SUM(F5,G5,-H5)</f>
        <v>2123.59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4203.1000000000004</v>
      </c>
      <c r="I6" s="63">
        <f t="shared" ref="I6:I11" si="0">SUM(F6+G6-H6)</f>
        <v>4496.8999999999996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5426.97</v>
      </c>
      <c r="I7" s="63">
        <f t="shared" si="0"/>
        <v>1323.0299999999997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270.45</v>
      </c>
      <c r="H8" s="63">
        <v>615.87</v>
      </c>
      <c r="I8" s="63">
        <f t="shared" si="0"/>
        <v>354.58000000000004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1694.59</v>
      </c>
      <c r="I9" s="63">
        <f t="shared" si="0"/>
        <v>1305.4100000000001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0</v>
      </c>
      <c r="I10" s="63">
        <f t="shared" si="0"/>
        <v>2000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1382.79</v>
      </c>
      <c r="I11" s="71">
        <f t="shared" si="0"/>
        <v>3617.21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770.45</v>
      </c>
      <c r="H12" s="72">
        <f>ROUND(SUM(H3:H11),5)</f>
        <v>21411.78</v>
      </c>
      <c r="I12" s="72">
        <f>ROUND((F12+G12-H12),5)</f>
        <v>18808.669999999998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9" si="1">SUM(F14+G14-H14)</f>
        <v>0</v>
      </c>
    </row>
    <row r="15" spans="1:14">
      <c r="A15" s="67"/>
      <c r="B15" s="67"/>
      <c r="C15" s="67"/>
      <c r="D15" s="67" t="s">
        <v>151</v>
      </c>
      <c r="E15" s="67"/>
      <c r="F15" s="63">
        <v>0</v>
      </c>
      <c r="G15" s="63">
        <v>375</v>
      </c>
      <c r="H15" s="63">
        <v>0</v>
      </c>
      <c r="I15" s="63">
        <v>375</v>
      </c>
    </row>
    <row r="16" spans="1:14">
      <c r="A16" s="67"/>
      <c r="B16" s="67"/>
      <c r="C16" s="67"/>
      <c r="D16" s="67" t="s">
        <v>74</v>
      </c>
      <c r="E16" s="67"/>
      <c r="F16" s="63">
        <v>3000</v>
      </c>
      <c r="G16" s="63">
        <v>0</v>
      </c>
      <c r="H16" s="63">
        <v>930.7</v>
      </c>
      <c r="I16" s="63">
        <f t="shared" si="1"/>
        <v>2069.3000000000002</v>
      </c>
    </row>
    <row r="17" spans="1:9">
      <c r="A17" s="67"/>
      <c r="B17" s="67"/>
      <c r="C17" s="67"/>
      <c r="D17" s="67" t="s">
        <v>138</v>
      </c>
      <c r="E17" s="67"/>
      <c r="F17" s="73">
        <v>0</v>
      </c>
      <c r="G17" s="73">
        <v>500</v>
      </c>
      <c r="H17" s="73">
        <v>0</v>
      </c>
      <c r="I17" s="73">
        <f t="shared" ref="I17:I18" si="2">SUM(F17+G17-H17)</f>
        <v>500</v>
      </c>
    </row>
    <row r="18" spans="1:9">
      <c r="A18" s="67"/>
      <c r="B18" s="67"/>
      <c r="C18" s="67"/>
      <c r="D18" s="92" t="s">
        <v>139</v>
      </c>
      <c r="E18" s="67"/>
      <c r="F18" s="73">
        <v>0</v>
      </c>
      <c r="G18" s="73">
        <v>0</v>
      </c>
      <c r="H18" s="73">
        <v>0</v>
      </c>
      <c r="I18" s="73">
        <f t="shared" si="2"/>
        <v>0</v>
      </c>
    </row>
    <row r="19" spans="1:9" ht="15" thickBot="1">
      <c r="A19" s="67"/>
      <c r="B19" s="67"/>
      <c r="C19" s="67"/>
      <c r="D19" s="92" t="s">
        <v>137</v>
      </c>
      <c r="E19" s="67"/>
      <c r="F19" s="106">
        <v>1975</v>
      </c>
      <c r="G19" s="106">
        <v>0</v>
      </c>
      <c r="H19" s="106">
        <v>1568.77</v>
      </c>
      <c r="I19" s="106">
        <f t="shared" si="1"/>
        <v>406.23</v>
      </c>
    </row>
    <row r="20" spans="1:9" ht="15" thickTop="1">
      <c r="A20" s="67"/>
      <c r="B20" s="67"/>
      <c r="C20" s="67" t="s">
        <v>72</v>
      </c>
      <c r="D20" s="67"/>
      <c r="E20" s="67"/>
      <c r="F20" s="72">
        <f>SUM(F14:F19)</f>
        <v>4975</v>
      </c>
      <c r="G20" s="72">
        <f>SUM(G14:G19)</f>
        <v>875</v>
      </c>
      <c r="H20" s="72">
        <f>SUM(H14:H19)</f>
        <v>2499.4700000000003</v>
      </c>
      <c r="I20" s="72">
        <f>SUM(I14:I19)</f>
        <v>3350.53</v>
      </c>
    </row>
    <row r="21" spans="1:9">
      <c r="A21" s="67"/>
      <c r="B21" s="67"/>
      <c r="C21" s="183" t="s">
        <v>110</v>
      </c>
      <c r="D21" s="184"/>
      <c r="E21" s="184"/>
      <c r="F21" s="63"/>
      <c r="G21" s="63"/>
      <c r="H21" s="63"/>
      <c r="I21" s="63"/>
    </row>
    <row r="22" spans="1:9">
      <c r="A22" s="67"/>
      <c r="B22" s="67"/>
      <c r="C22" s="67"/>
      <c r="D22" s="67" t="s">
        <v>144</v>
      </c>
      <c r="E22" s="67"/>
      <c r="F22" s="63">
        <v>2000</v>
      </c>
      <c r="G22" s="63">
        <v>9141.68</v>
      </c>
      <c r="H22" s="63">
        <v>7134.34</v>
      </c>
      <c r="I22" s="73">
        <f>SUM(F22+G22-H22)</f>
        <v>4007.34</v>
      </c>
    </row>
    <row r="23" spans="1:9">
      <c r="A23" s="67"/>
      <c r="B23" s="67"/>
      <c r="C23" s="67"/>
      <c r="D23" s="67" t="s">
        <v>69</v>
      </c>
      <c r="E23" s="67"/>
      <c r="F23" s="63">
        <v>500</v>
      </c>
      <c r="G23" s="63">
        <v>0</v>
      </c>
      <c r="H23" s="63">
        <v>0</v>
      </c>
      <c r="I23" s="73">
        <f t="shared" ref="I23:I27" si="3">SUM(F23+G23-H23)</f>
        <v>500</v>
      </c>
    </row>
    <row r="24" spans="1:9">
      <c r="A24" s="67"/>
      <c r="B24" s="67"/>
      <c r="C24" s="67"/>
      <c r="D24" s="67" t="s">
        <v>68</v>
      </c>
      <c r="E24" s="67"/>
      <c r="F24" s="63">
        <v>1000</v>
      </c>
      <c r="G24" s="63">
        <v>10492.25</v>
      </c>
      <c r="H24" s="63">
        <v>481.85</v>
      </c>
      <c r="I24" s="73">
        <f t="shared" si="3"/>
        <v>11010.4</v>
      </c>
    </row>
    <row r="25" spans="1:9">
      <c r="A25" s="67"/>
      <c r="B25" s="67"/>
      <c r="C25" s="67"/>
      <c r="D25" s="67" t="s">
        <v>117</v>
      </c>
      <c r="E25" s="67"/>
      <c r="F25" s="73">
        <v>1000</v>
      </c>
      <c r="G25" s="63">
        <v>6848.55</v>
      </c>
      <c r="H25" s="63">
        <v>2630.75</v>
      </c>
      <c r="I25" s="73">
        <f t="shared" si="3"/>
        <v>5217.8</v>
      </c>
    </row>
    <row r="26" spans="1:9">
      <c r="A26" s="67"/>
      <c r="B26" s="67"/>
      <c r="C26" s="67"/>
      <c r="D26" s="67" t="s">
        <v>140</v>
      </c>
      <c r="E26" s="67"/>
      <c r="F26" s="73">
        <v>0</v>
      </c>
      <c r="G26" s="63">
        <v>0</v>
      </c>
      <c r="H26" s="63">
        <v>0</v>
      </c>
      <c r="I26" s="73">
        <f t="shared" si="3"/>
        <v>0</v>
      </c>
    </row>
    <row r="27" spans="1:9" ht="15" thickBot="1">
      <c r="A27" s="67"/>
      <c r="B27" s="67"/>
      <c r="C27" s="67"/>
      <c r="D27" s="67" t="s">
        <v>136</v>
      </c>
      <c r="E27" s="67"/>
      <c r="F27" s="71">
        <v>2000</v>
      </c>
      <c r="G27" s="71">
        <v>0</v>
      </c>
      <c r="H27" s="71">
        <v>1650</v>
      </c>
      <c r="I27" s="71">
        <f t="shared" si="3"/>
        <v>350</v>
      </c>
    </row>
    <row r="28" spans="1:9">
      <c r="A28" s="67"/>
      <c r="B28" s="67"/>
      <c r="C28" s="183" t="s">
        <v>111</v>
      </c>
      <c r="D28" s="184"/>
      <c r="E28" s="184"/>
      <c r="F28" s="72">
        <f>SUM(F22:F27)</f>
        <v>6500</v>
      </c>
      <c r="G28" s="72">
        <f>SUM(G22:G27)</f>
        <v>26482.48</v>
      </c>
      <c r="H28" s="72">
        <f>SUM(H22:H27)</f>
        <v>11896.94</v>
      </c>
      <c r="I28" s="72">
        <f>SUM(I22:I27)</f>
        <v>21085.54</v>
      </c>
    </row>
    <row r="29" spans="1:9" ht="15" thickBot="1">
      <c r="A29" s="67"/>
      <c r="B29" s="67"/>
      <c r="C29" s="148"/>
      <c r="D29" s="149"/>
      <c r="E29" s="149"/>
      <c r="F29" s="72"/>
      <c r="G29" s="72"/>
      <c r="H29" s="72"/>
      <c r="I29" s="72"/>
    </row>
    <row r="30" spans="1:9" ht="15" thickTop="1">
      <c r="A30" s="67"/>
      <c r="B30" s="67" t="s">
        <v>58</v>
      </c>
      <c r="C30" s="67"/>
      <c r="D30" s="67"/>
      <c r="E30" s="67"/>
      <c r="F30" s="128">
        <f>SUM(F28,F20,F12)</f>
        <v>50925</v>
      </c>
      <c r="G30" s="129">
        <f>SUM(G28,G20,G12)</f>
        <v>28127.93</v>
      </c>
      <c r="H30" s="130">
        <f>SUM(H28,H20,H12)</f>
        <v>35808.19</v>
      </c>
      <c r="I30" s="128">
        <f>SUM(I28,I12,I20)</f>
        <v>43244.74</v>
      </c>
    </row>
    <row r="31" spans="1:9">
      <c r="A31" s="67"/>
      <c r="B31" s="67"/>
      <c r="C31" s="67"/>
      <c r="D31" s="67"/>
      <c r="E31" s="67"/>
      <c r="F31" s="63"/>
      <c r="G31" s="76"/>
      <c r="H31" s="63"/>
      <c r="I31" s="63" t="s">
        <v>132</v>
      </c>
    </row>
    <row r="32" spans="1:9">
      <c r="A32" s="67"/>
      <c r="B32" s="67"/>
      <c r="C32" s="67"/>
      <c r="D32" s="67"/>
      <c r="E32" s="67"/>
      <c r="F32" s="73"/>
      <c r="G32" s="73"/>
      <c r="H32" s="73"/>
      <c r="I32" s="73"/>
    </row>
    <row r="33" spans="1:9">
      <c r="A33" s="67"/>
      <c r="B33" s="67"/>
      <c r="C33" s="67"/>
      <c r="D33" s="67"/>
      <c r="E33" s="67"/>
      <c r="F33" s="63"/>
      <c r="G33" s="93"/>
      <c r="H33" s="63"/>
      <c r="I33" s="63"/>
    </row>
    <row r="34" spans="1:9">
      <c r="A34" s="67"/>
      <c r="B34" s="67"/>
      <c r="C34" s="67"/>
      <c r="D34" s="67"/>
      <c r="E34" s="131" t="s">
        <v>57</v>
      </c>
      <c r="F34" s="63"/>
      <c r="G34" s="76"/>
      <c r="H34" s="63"/>
      <c r="I34" s="132">
        <v>45902.29</v>
      </c>
    </row>
    <row r="35" spans="1:9">
      <c r="A35" s="67"/>
      <c r="B35" s="67"/>
      <c r="C35" s="67"/>
      <c r="D35" s="67"/>
      <c r="E35" s="67"/>
      <c r="F35" s="63"/>
      <c r="G35" s="76"/>
      <c r="H35" s="63"/>
      <c r="I35" s="77"/>
    </row>
    <row r="36" spans="1:9">
      <c r="A36" s="67"/>
      <c r="B36" s="67"/>
      <c r="C36" s="67"/>
      <c r="D36" s="67"/>
      <c r="E36" s="67"/>
      <c r="F36" s="63"/>
      <c r="G36" s="78"/>
      <c r="H36" s="63"/>
      <c r="I36" s="75"/>
    </row>
    <row r="37" spans="1:9">
      <c r="A37" s="67"/>
      <c r="B37" s="67"/>
      <c r="C37" s="67" t="s">
        <v>56</v>
      </c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 t="s">
        <v>134</v>
      </c>
      <c r="E39" s="67"/>
      <c r="F39" s="63">
        <v>13905.54</v>
      </c>
      <c r="G39" s="63">
        <v>13335</v>
      </c>
      <c r="H39" s="63">
        <v>15784.2</v>
      </c>
      <c r="I39" s="73">
        <f t="shared" ref="I39:I60" si="4">SUM(F39+G39-H39)</f>
        <v>11456.34</v>
      </c>
    </row>
    <row r="40" spans="1:9">
      <c r="A40" s="67"/>
      <c r="B40" s="67"/>
      <c r="C40" s="67"/>
      <c r="D40" s="67" t="s">
        <v>130</v>
      </c>
      <c r="E40" s="67"/>
      <c r="F40" s="63">
        <v>0</v>
      </c>
      <c r="G40" s="63">
        <v>50346</v>
      </c>
      <c r="H40" s="63">
        <v>19316</v>
      </c>
      <c r="I40" s="73">
        <f>SUM(F40,G40,-H40)</f>
        <v>31030</v>
      </c>
    </row>
    <row r="41" spans="1:9">
      <c r="A41" s="67"/>
      <c r="B41" s="67"/>
      <c r="C41" s="67"/>
      <c r="D41" s="67" t="s">
        <v>53</v>
      </c>
      <c r="E41" s="67"/>
      <c r="F41" s="63">
        <v>0</v>
      </c>
      <c r="G41" s="63">
        <v>840</v>
      </c>
      <c r="H41" s="63">
        <v>0</v>
      </c>
      <c r="I41" s="73">
        <f t="shared" si="4"/>
        <v>840</v>
      </c>
    </row>
    <row r="42" spans="1:9">
      <c r="A42" s="67"/>
      <c r="B42" s="67"/>
      <c r="C42" s="67"/>
      <c r="D42" s="67" t="s">
        <v>52</v>
      </c>
      <c r="E42" s="67"/>
      <c r="F42" s="63">
        <v>3500</v>
      </c>
      <c r="G42" s="63">
        <v>0</v>
      </c>
      <c r="H42" s="63">
        <v>3500</v>
      </c>
      <c r="I42" s="73">
        <f>SUM(F42,G42,-H42)</f>
        <v>0</v>
      </c>
    </row>
    <row r="43" spans="1:9">
      <c r="A43" s="67"/>
      <c r="B43" s="67"/>
      <c r="C43" s="67"/>
      <c r="D43" s="67" t="s">
        <v>51</v>
      </c>
      <c r="E43" s="67"/>
      <c r="F43" s="63">
        <v>800</v>
      </c>
      <c r="G43" s="63">
        <v>0</v>
      </c>
      <c r="H43" s="63">
        <v>760</v>
      </c>
      <c r="I43" s="73">
        <f t="shared" si="4"/>
        <v>40</v>
      </c>
    </row>
    <row r="44" spans="1:9">
      <c r="A44" s="67"/>
      <c r="B44" s="67"/>
      <c r="C44" s="67"/>
      <c r="D44" s="67" t="s">
        <v>50</v>
      </c>
      <c r="E44" s="67"/>
      <c r="F44" s="63">
        <v>500</v>
      </c>
      <c r="G44" s="63">
        <v>0</v>
      </c>
      <c r="H44" s="63">
        <v>0</v>
      </c>
      <c r="I44" s="73">
        <f t="shared" si="4"/>
        <v>500</v>
      </c>
    </row>
    <row r="45" spans="1:9">
      <c r="A45" s="67"/>
      <c r="B45" s="67"/>
      <c r="C45" s="67"/>
      <c r="D45" s="67" t="s">
        <v>142</v>
      </c>
      <c r="E45" s="67"/>
      <c r="F45" s="63">
        <v>8500</v>
      </c>
      <c r="G45" s="63">
        <v>5959.35</v>
      </c>
      <c r="H45" s="63">
        <v>10779.47</v>
      </c>
      <c r="I45" s="73">
        <f t="shared" si="4"/>
        <v>3679.880000000001</v>
      </c>
    </row>
    <row r="46" spans="1:9">
      <c r="A46" s="67"/>
      <c r="B46" s="67"/>
      <c r="C46" s="67"/>
      <c r="D46" s="67" t="s">
        <v>48</v>
      </c>
      <c r="E46" s="67"/>
      <c r="F46" s="63">
        <v>1000</v>
      </c>
      <c r="G46" s="63">
        <v>0</v>
      </c>
      <c r="H46" s="63">
        <v>125</v>
      </c>
      <c r="I46" s="73">
        <f t="shared" si="4"/>
        <v>875</v>
      </c>
    </row>
    <row r="47" spans="1:9">
      <c r="A47" s="67"/>
      <c r="B47" s="67"/>
      <c r="C47" s="67"/>
      <c r="D47" s="67" t="s">
        <v>152</v>
      </c>
      <c r="E47" s="79"/>
      <c r="F47" s="63">
        <v>500</v>
      </c>
      <c r="G47" s="63">
        <v>90</v>
      </c>
      <c r="H47" s="63">
        <v>90</v>
      </c>
      <c r="I47" s="73">
        <f t="shared" si="4"/>
        <v>500</v>
      </c>
    </row>
    <row r="48" spans="1:9">
      <c r="A48" s="67"/>
      <c r="B48" s="67"/>
      <c r="C48" s="67"/>
      <c r="D48" s="67" t="s">
        <v>45</v>
      </c>
      <c r="E48" s="79"/>
      <c r="F48" s="63">
        <v>3650</v>
      </c>
      <c r="G48" s="63">
        <v>162.19999999999999</v>
      </c>
      <c r="H48" s="63">
        <v>3812.2</v>
      </c>
      <c r="I48" s="73">
        <f t="shared" si="4"/>
        <v>0</v>
      </c>
    </row>
    <row r="49" spans="1:13">
      <c r="A49" s="67"/>
      <c r="B49" s="67"/>
      <c r="C49" s="67"/>
      <c r="D49" s="67" t="s">
        <v>44</v>
      </c>
      <c r="E49" s="79"/>
      <c r="F49" s="63">
        <v>1000</v>
      </c>
      <c r="G49" s="63">
        <v>0</v>
      </c>
      <c r="H49" s="63">
        <v>398.01</v>
      </c>
      <c r="I49" s="73">
        <f t="shared" si="4"/>
        <v>601.99</v>
      </c>
    </row>
    <row r="50" spans="1:13">
      <c r="A50" s="67"/>
      <c r="B50" s="67"/>
      <c r="C50" s="67"/>
      <c r="D50" s="67" t="s">
        <v>43</v>
      </c>
      <c r="E50" s="67"/>
      <c r="F50" s="63">
        <v>1800</v>
      </c>
      <c r="G50" s="63">
        <v>0</v>
      </c>
      <c r="H50" s="63">
        <v>1800</v>
      </c>
      <c r="I50" s="73">
        <f t="shared" si="4"/>
        <v>0</v>
      </c>
    </row>
    <row r="51" spans="1:13">
      <c r="A51" s="67"/>
      <c r="B51" s="67"/>
      <c r="C51" s="67"/>
      <c r="D51" s="67" t="s">
        <v>122</v>
      </c>
      <c r="E51" s="67"/>
      <c r="F51" s="63">
        <v>2400</v>
      </c>
      <c r="G51" s="63">
        <v>0</v>
      </c>
      <c r="H51" s="63">
        <v>1800</v>
      </c>
      <c r="I51" s="73">
        <f t="shared" si="4"/>
        <v>600</v>
      </c>
    </row>
    <row r="52" spans="1:13">
      <c r="A52" s="67"/>
      <c r="B52" s="67"/>
      <c r="C52" s="67"/>
      <c r="D52" s="67" t="s">
        <v>40</v>
      </c>
      <c r="E52" s="67"/>
      <c r="F52" s="63">
        <v>730</v>
      </c>
      <c r="G52" s="63">
        <v>0</v>
      </c>
      <c r="H52" s="63">
        <v>492.97</v>
      </c>
      <c r="I52" s="73">
        <f t="shared" si="4"/>
        <v>237.02999999999997</v>
      </c>
    </row>
    <row r="53" spans="1:13">
      <c r="A53" s="67"/>
      <c r="B53" s="67"/>
      <c r="C53" s="67"/>
      <c r="D53" s="67" t="s">
        <v>39</v>
      </c>
      <c r="E53" s="67"/>
      <c r="F53" s="63">
        <v>3000</v>
      </c>
      <c r="G53" s="63">
        <v>0</v>
      </c>
      <c r="H53" s="63">
        <v>3000</v>
      </c>
      <c r="I53" s="73">
        <f t="shared" si="4"/>
        <v>0</v>
      </c>
    </row>
    <row r="54" spans="1:13">
      <c r="A54" s="67"/>
      <c r="B54" s="67"/>
      <c r="C54" s="67"/>
      <c r="D54" s="67" t="s">
        <v>38</v>
      </c>
      <c r="E54" s="67"/>
      <c r="F54" s="63">
        <v>1000</v>
      </c>
      <c r="G54" s="63">
        <v>0</v>
      </c>
      <c r="H54" s="63">
        <v>40.97</v>
      </c>
      <c r="I54" s="73">
        <f t="shared" si="4"/>
        <v>959.03</v>
      </c>
    </row>
    <row r="55" spans="1:13">
      <c r="A55" s="67"/>
      <c r="B55" s="67"/>
      <c r="C55" s="67"/>
      <c r="D55" s="67" t="s">
        <v>37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36</v>
      </c>
      <c r="E56" s="67"/>
      <c r="F56" s="63">
        <v>500</v>
      </c>
      <c r="G56" s="63">
        <v>0</v>
      </c>
      <c r="H56" s="63">
        <v>175</v>
      </c>
      <c r="I56" s="73">
        <f t="shared" si="4"/>
        <v>325</v>
      </c>
    </row>
    <row r="57" spans="1:13">
      <c r="A57" s="67"/>
      <c r="B57" s="67"/>
      <c r="C57" s="67"/>
      <c r="D57" s="67" t="s">
        <v>35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121</v>
      </c>
      <c r="E58" s="67"/>
      <c r="F58" s="63">
        <v>1000</v>
      </c>
      <c r="G58" s="63">
        <v>0</v>
      </c>
      <c r="H58" s="63">
        <v>909.29</v>
      </c>
      <c r="I58" s="73">
        <f t="shared" si="4"/>
        <v>90.710000000000036</v>
      </c>
    </row>
    <row r="59" spans="1:13">
      <c r="A59" s="67"/>
      <c r="B59" s="67"/>
      <c r="C59" s="67"/>
      <c r="D59" s="67" t="s">
        <v>32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13" ht="15" thickBot="1">
      <c r="A60" s="67"/>
      <c r="B60" s="67"/>
      <c r="C60" s="67"/>
      <c r="D60" s="67" t="s">
        <v>31</v>
      </c>
      <c r="E60" s="67"/>
      <c r="F60" s="71">
        <v>0</v>
      </c>
      <c r="G60" s="71">
        <v>0</v>
      </c>
      <c r="H60" s="71">
        <v>0</v>
      </c>
      <c r="I60" s="71">
        <f t="shared" si="4"/>
        <v>0</v>
      </c>
      <c r="M60" s="70"/>
    </row>
    <row r="61" spans="1:13">
      <c r="A61" s="67"/>
      <c r="B61" s="67"/>
      <c r="C61" s="67" t="s">
        <v>30</v>
      </c>
      <c r="D61" s="67"/>
      <c r="E61" s="67"/>
      <c r="F61" s="72">
        <f>SUM(F39:F60)</f>
        <v>45285.54</v>
      </c>
      <c r="G61" s="72">
        <f>SUM(G39:G60)</f>
        <v>70732.55</v>
      </c>
      <c r="H61" s="72">
        <f>SUM(H39:H60)</f>
        <v>62783.11</v>
      </c>
      <c r="I61" s="72">
        <f>SUM(I39:I60)</f>
        <v>53234.979999999996</v>
      </c>
    </row>
    <row r="62" spans="1:13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13">
      <c r="A63" s="67"/>
      <c r="B63" s="67"/>
      <c r="C63" s="67"/>
      <c r="D63" s="67" t="s">
        <v>28</v>
      </c>
      <c r="E63" s="67"/>
      <c r="F63" s="63">
        <v>500</v>
      </c>
      <c r="G63" s="63">
        <v>1855.06</v>
      </c>
      <c r="H63" s="63">
        <v>817.1</v>
      </c>
      <c r="I63" s="80">
        <f>SUM(F63,G63,-H63)</f>
        <v>1537.96</v>
      </c>
    </row>
    <row r="64" spans="1:13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875</v>
      </c>
      <c r="I64" s="81">
        <f>SUM(F64,G64,-H64)</f>
        <v>325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1700</v>
      </c>
      <c r="G65" s="72">
        <f>SUM(G63:G64)</f>
        <v>1855.06</v>
      </c>
      <c r="H65" s="72">
        <f>ROUND(SUM(H62:H64),5)</f>
        <v>1692.1</v>
      </c>
      <c r="I65" s="72">
        <f>SUM(I63:I64)</f>
        <v>1862.96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400</v>
      </c>
      <c r="G67" s="63">
        <v>0</v>
      </c>
      <c r="H67" s="63">
        <v>89.72</v>
      </c>
      <c r="I67" s="80">
        <f>SUM(F67+G67-H67)</f>
        <v>310.27999999999997</v>
      </c>
    </row>
    <row r="68" spans="1:9">
      <c r="A68" s="67"/>
      <c r="B68" s="67"/>
      <c r="C68" s="67"/>
      <c r="D68" s="67" t="s">
        <v>21</v>
      </c>
      <c r="E68" s="67"/>
      <c r="F68" s="63">
        <v>2500</v>
      </c>
      <c r="G68" s="63">
        <v>0</v>
      </c>
      <c r="H68" s="63">
        <v>241.15</v>
      </c>
      <c r="I68" s="80">
        <f t="shared" ref="I68:I84" si="5">SUM(F68+G68-H68)</f>
        <v>2258.85</v>
      </c>
    </row>
    <row r="69" spans="1:9">
      <c r="A69" s="67"/>
      <c r="B69" s="67"/>
      <c r="C69" s="67"/>
      <c r="D69" s="67" t="s">
        <v>103</v>
      </c>
      <c r="E69" s="67"/>
      <c r="F69" s="63">
        <v>2500</v>
      </c>
      <c r="G69" s="63">
        <v>0</v>
      </c>
      <c r="H69" s="63">
        <v>1097.0899999999999</v>
      </c>
      <c r="I69" s="80">
        <f>SUM(F69+G69-H69)</f>
        <v>1402.91</v>
      </c>
    </row>
    <row r="70" spans="1:9">
      <c r="A70" s="67"/>
      <c r="B70" s="67"/>
      <c r="C70" s="67"/>
      <c r="D70" s="67" t="s">
        <v>20</v>
      </c>
      <c r="E70" s="67"/>
      <c r="F70" s="63">
        <v>0</v>
      </c>
      <c r="G70" s="63">
        <v>0</v>
      </c>
      <c r="H70" s="63">
        <v>0</v>
      </c>
      <c r="I70" s="80">
        <f t="shared" si="5"/>
        <v>0</v>
      </c>
    </row>
    <row r="71" spans="1:9">
      <c r="A71" s="67"/>
      <c r="B71" s="67"/>
      <c r="C71" s="67"/>
      <c r="D71" s="67" t="s">
        <v>123</v>
      </c>
      <c r="E71" s="67"/>
      <c r="F71" s="63">
        <v>2500</v>
      </c>
      <c r="G71" s="63">
        <v>0</v>
      </c>
      <c r="H71" s="63">
        <v>44.69</v>
      </c>
      <c r="I71" s="80">
        <f>F71+G71-H71</f>
        <v>2455.31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647.86</v>
      </c>
      <c r="I72" s="80">
        <f t="shared" si="5"/>
        <v>1352.1399999999999</v>
      </c>
    </row>
    <row r="73" spans="1:9">
      <c r="A73" s="67"/>
      <c r="B73" s="67"/>
      <c r="C73" s="67"/>
      <c r="D73" s="67" t="s">
        <v>125</v>
      </c>
      <c r="E73" s="67"/>
      <c r="F73" s="63">
        <v>1250</v>
      </c>
      <c r="G73" s="63">
        <v>0</v>
      </c>
      <c r="H73" s="63">
        <v>197.21</v>
      </c>
      <c r="I73" s="80">
        <f t="shared" si="5"/>
        <v>1052.79</v>
      </c>
    </row>
    <row r="74" spans="1:9">
      <c r="A74" s="67"/>
      <c r="B74" s="67"/>
      <c r="C74" s="67"/>
      <c r="D74" s="67" t="s">
        <v>126</v>
      </c>
      <c r="E74" s="67"/>
      <c r="F74" s="63">
        <v>5000</v>
      </c>
      <c r="G74" s="63">
        <v>3770.53</v>
      </c>
      <c r="H74" s="63">
        <v>6180.92</v>
      </c>
      <c r="I74" s="80">
        <f t="shared" si="5"/>
        <v>2589.6100000000006</v>
      </c>
    </row>
    <row r="75" spans="1:9">
      <c r="A75" s="67"/>
      <c r="B75" s="67"/>
      <c r="C75" s="67"/>
      <c r="D75" s="67" t="s">
        <v>127</v>
      </c>
      <c r="E75" s="67"/>
      <c r="F75" s="63">
        <v>500</v>
      </c>
      <c r="G75" s="63">
        <v>0</v>
      </c>
      <c r="H75" s="63">
        <v>325.3</v>
      </c>
      <c r="I75" s="80">
        <f t="shared" si="5"/>
        <v>174.7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157.41999999999999</v>
      </c>
      <c r="I76" s="80">
        <f t="shared" si="5"/>
        <v>342.58000000000004</v>
      </c>
    </row>
    <row r="77" spans="1:9">
      <c r="A77" s="67"/>
      <c r="B77" s="67"/>
      <c r="C77" s="67"/>
      <c r="D77" s="67" t="s">
        <v>135</v>
      </c>
      <c r="E77" s="67"/>
      <c r="F77" s="63">
        <v>750</v>
      </c>
      <c r="G77" s="63">
        <v>0</v>
      </c>
      <c r="H77" s="63">
        <v>0</v>
      </c>
      <c r="I77" s="80">
        <f t="shared" si="5"/>
        <v>750</v>
      </c>
    </row>
    <row r="78" spans="1:9">
      <c r="A78" s="67"/>
      <c r="B78" s="67"/>
      <c r="C78" s="67"/>
      <c r="D78" s="67" t="s">
        <v>13</v>
      </c>
      <c r="E78" s="67"/>
      <c r="F78" s="63">
        <v>1000</v>
      </c>
      <c r="G78" s="63">
        <v>0</v>
      </c>
      <c r="H78" s="63">
        <v>0</v>
      </c>
      <c r="I78" s="80">
        <f t="shared" si="5"/>
        <v>1000</v>
      </c>
    </row>
    <row r="79" spans="1:9">
      <c r="A79" s="67"/>
      <c r="B79" s="67"/>
      <c r="C79" s="67"/>
      <c r="D79" s="67" t="s">
        <v>12</v>
      </c>
      <c r="E79" s="67"/>
      <c r="F79" s="63">
        <v>0</v>
      </c>
      <c r="G79" s="63">
        <v>0</v>
      </c>
      <c r="H79" s="63">
        <v>0</v>
      </c>
      <c r="I79" s="80">
        <f t="shared" si="5"/>
        <v>0</v>
      </c>
    </row>
    <row r="80" spans="1:9">
      <c r="A80" s="67"/>
      <c r="B80" s="67"/>
      <c r="C80" s="67"/>
      <c r="D80" s="67" t="s">
        <v>10</v>
      </c>
      <c r="E80" s="67"/>
      <c r="F80" s="73">
        <v>50</v>
      </c>
      <c r="G80" s="63">
        <v>0</v>
      </c>
      <c r="H80" s="63">
        <v>0</v>
      </c>
      <c r="I80" s="80">
        <f t="shared" si="5"/>
        <v>50</v>
      </c>
    </row>
    <row r="81" spans="1:9">
      <c r="A81" s="67"/>
      <c r="B81" s="67"/>
      <c r="C81" s="67"/>
      <c r="D81" s="67" t="s">
        <v>145</v>
      </c>
      <c r="E81" s="67"/>
      <c r="F81" s="73">
        <v>0</v>
      </c>
      <c r="G81" s="63">
        <v>2450</v>
      </c>
      <c r="H81" s="63">
        <v>2180.84</v>
      </c>
      <c r="I81" s="80">
        <f t="shared" si="5"/>
        <v>269.15999999999985</v>
      </c>
    </row>
    <row r="82" spans="1:9">
      <c r="A82" s="67"/>
      <c r="B82" s="67"/>
      <c r="C82" s="67"/>
      <c r="D82" s="67" t="s">
        <v>147</v>
      </c>
      <c r="E82" s="67"/>
      <c r="F82" s="73">
        <v>500</v>
      </c>
      <c r="G82" s="63">
        <v>0</v>
      </c>
      <c r="H82" s="63">
        <v>155.19999999999999</v>
      </c>
      <c r="I82" s="80">
        <f t="shared" si="5"/>
        <v>344.8</v>
      </c>
    </row>
    <row r="83" spans="1:9">
      <c r="A83" s="67"/>
      <c r="B83" s="67"/>
      <c r="C83" s="67"/>
      <c r="D83" s="67" t="s">
        <v>150</v>
      </c>
      <c r="E83" s="67"/>
      <c r="F83" s="73">
        <v>0</v>
      </c>
      <c r="G83" s="63">
        <v>40800</v>
      </c>
      <c r="H83" s="63">
        <v>22800.26</v>
      </c>
      <c r="I83" s="80">
        <f t="shared" si="5"/>
        <v>17999.740000000002</v>
      </c>
    </row>
    <row r="84" spans="1:9" ht="15" thickBot="1">
      <c r="A84" s="67"/>
      <c r="B84" s="67"/>
      <c r="C84" s="67"/>
      <c r="D84" s="67" t="s">
        <v>120</v>
      </c>
      <c r="E84" s="67"/>
      <c r="F84" s="71">
        <v>0</v>
      </c>
      <c r="G84" s="71">
        <v>0</v>
      </c>
      <c r="H84" s="71">
        <v>0</v>
      </c>
      <c r="I84" s="81">
        <f t="shared" si="5"/>
        <v>0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19450</v>
      </c>
      <c r="G85" s="74">
        <f>SUM(G67:G84)</f>
        <v>47020.53</v>
      </c>
      <c r="H85" s="74">
        <f>SUM(H67:H84)</f>
        <v>34117.659999999996</v>
      </c>
      <c r="I85" s="107">
        <f>SUM(I67:I84)</f>
        <v>32352.870000000003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66435.540000000008</v>
      </c>
      <c r="G87" s="133">
        <f>SUM(G85,G65,G61)</f>
        <v>119608.14</v>
      </c>
      <c r="H87" s="133">
        <f>SUM(H85,H65,H61)</f>
        <v>98592.87</v>
      </c>
      <c r="I87" s="133">
        <f>SUM(I85,I65,I61)</f>
        <v>87450.81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88802.25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0.13</v>
      </c>
      <c r="H95" s="76"/>
      <c r="I95" s="134">
        <v>7766.28</v>
      </c>
    </row>
    <row r="96" spans="1:9">
      <c r="D96" s="82" t="s">
        <v>118</v>
      </c>
      <c r="F96" s="63"/>
      <c r="G96" s="76"/>
      <c r="H96" s="76"/>
      <c r="I96" s="83">
        <v>64652.44</v>
      </c>
    </row>
    <row r="97" spans="1:9">
      <c r="F97" s="63"/>
      <c r="G97" s="76"/>
      <c r="H97" s="76"/>
      <c r="I97" s="135"/>
    </row>
    <row r="98" spans="1:9">
      <c r="F98" s="63"/>
      <c r="G98" s="76"/>
      <c r="H98" s="76"/>
      <c r="I98" s="135"/>
    </row>
    <row r="99" spans="1:9">
      <c r="D99" s="82" t="s">
        <v>100</v>
      </c>
      <c r="F99" s="136"/>
      <c r="G99" s="76"/>
      <c r="H99" s="137"/>
      <c r="I99" s="138">
        <f>SUM(I100:I108)</f>
        <v>25420.03</v>
      </c>
    </row>
    <row r="100" spans="1:9">
      <c r="E100" s="82" t="s">
        <v>112</v>
      </c>
      <c r="F100" s="90">
        <v>3000</v>
      </c>
      <c r="G100" s="96">
        <v>3835.2</v>
      </c>
      <c r="H100" s="96">
        <v>1009</v>
      </c>
      <c r="I100" s="90">
        <f>SUM(F100,G100,-H100)</f>
        <v>5826.2</v>
      </c>
    </row>
    <row r="101" spans="1:9">
      <c r="A101" s="69"/>
      <c r="B101" s="69"/>
      <c r="C101" s="69"/>
      <c r="D101" s="69"/>
      <c r="E101" s="82" t="s">
        <v>149</v>
      </c>
      <c r="F101" s="90">
        <v>1816.66</v>
      </c>
      <c r="G101" s="85"/>
      <c r="H101" s="85"/>
      <c r="I101" s="90">
        <f>SUM(F101,G101,-H101)</f>
        <v>1816.66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10000</v>
      </c>
      <c r="G103" s="85"/>
      <c r="H103" s="85">
        <v>9500</v>
      </c>
      <c r="I103" s="90">
        <f>SUM(F103,G103,-H103)</f>
        <v>500</v>
      </c>
    </row>
    <row r="104" spans="1:9">
      <c r="A104" s="69"/>
      <c r="B104" s="69"/>
      <c r="C104" s="69"/>
      <c r="D104" s="69"/>
      <c r="E104" s="82" t="s">
        <v>115</v>
      </c>
      <c r="F104" s="90">
        <v>10000</v>
      </c>
      <c r="G104" s="85"/>
      <c r="H104" s="85">
        <v>3650.02</v>
      </c>
      <c r="I104" s="90">
        <f>SUM(G104,F104,-H104)</f>
        <v>6349.98</v>
      </c>
    </row>
    <row r="105" spans="1:9">
      <c r="E105" s="97" t="s">
        <v>109</v>
      </c>
      <c r="F105" s="85">
        <v>889.2</v>
      </c>
      <c r="G105" s="98"/>
      <c r="H105" s="85">
        <v>504</v>
      </c>
      <c r="I105" s="90">
        <f>SUM(F105,G105,-H105)</f>
        <v>385.20000000000005</v>
      </c>
    </row>
    <row r="106" spans="1:9">
      <c r="E106" s="97" t="s">
        <v>148</v>
      </c>
      <c r="F106" s="85"/>
      <c r="G106" s="98">
        <v>10000</v>
      </c>
      <c r="H106" s="85"/>
      <c r="I106" s="90">
        <v>10000</v>
      </c>
    </row>
    <row r="107" spans="1:9">
      <c r="E107" s="97" t="s">
        <v>94</v>
      </c>
      <c r="F107" s="85">
        <v>1500</v>
      </c>
      <c r="G107" s="98"/>
      <c r="H107" s="85">
        <v>1402.02</v>
      </c>
      <c r="I107" s="90">
        <f>SUM(F107,G107,-H107)</f>
        <v>97.980000000000018</v>
      </c>
    </row>
    <row r="108" spans="1:9">
      <c r="A108" s="69"/>
      <c r="B108" s="69"/>
      <c r="C108" s="69"/>
      <c r="D108" s="69"/>
      <c r="E108" s="82" t="s">
        <v>143</v>
      </c>
      <c r="F108" s="90">
        <v>0</v>
      </c>
      <c r="G108" s="85">
        <v>444.01</v>
      </c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1:E21"/>
    <mergeCell ref="C28:E28"/>
  </mergeCells>
  <phoneticPr fontId="22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C6" zoomScale="150" workbookViewId="0">
      <selection activeCell="D18" sqref="D1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1532.38</v>
      </c>
      <c r="I4" s="63">
        <f>SUM(F4+G4-H4)</f>
        <v>3467.62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2025</v>
      </c>
      <c r="H5" s="63">
        <v>6736.39</v>
      </c>
      <c r="I5" s="63">
        <f>SUM(F5,G5,-H5)</f>
        <v>3588.6099999999997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1600</v>
      </c>
      <c r="H6" s="63">
        <v>4733.9399999999996</v>
      </c>
      <c r="I6" s="63">
        <f t="shared" ref="I6:I11" si="0">SUM(F6+G6-H6)</f>
        <v>5566.06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2150.02</v>
      </c>
      <c r="H7" s="63">
        <v>6745.88</v>
      </c>
      <c r="I7" s="63">
        <f t="shared" si="0"/>
        <v>2154.1400000000003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270.45</v>
      </c>
      <c r="H8" s="63">
        <v>615.87</v>
      </c>
      <c r="I8" s="63">
        <f t="shared" si="0"/>
        <v>354.58000000000004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25</v>
      </c>
      <c r="H9" s="63">
        <v>3173.83</v>
      </c>
      <c r="I9" s="63">
        <f t="shared" si="0"/>
        <v>-148.82999999999993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0</v>
      </c>
      <c r="I10" s="63">
        <f t="shared" si="0"/>
        <v>2000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1382.79</v>
      </c>
      <c r="I11" s="71">
        <f t="shared" si="0"/>
        <v>3617.21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6070.47</v>
      </c>
      <c r="H12" s="72">
        <f>ROUND(SUM(H3:H11),5)</f>
        <v>24921.08</v>
      </c>
      <c r="I12" s="72">
        <f>ROUND((F12+G12-H12),5)</f>
        <v>20599.39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9" si="1">SUM(F14+G14-H14)</f>
        <v>0</v>
      </c>
    </row>
    <row r="15" spans="1:14">
      <c r="A15" s="67"/>
      <c r="B15" s="67"/>
      <c r="C15" s="67"/>
      <c r="D15" s="67" t="s">
        <v>151</v>
      </c>
      <c r="E15" s="67"/>
      <c r="F15" s="63">
        <v>0</v>
      </c>
      <c r="G15" s="63">
        <v>375</v>
      </c>
      <c r="H15" s="63">
        <v>375</v>
      </c>
      <c r="I15" s="63">
        <v>0</v>
      </c>
    </row>
    <row r="16" spans="1:14">
      <c r="A16" s="67"/>
      <c r="B16" s="67"/>
      <c r="C16" s="67"/>
      <c r="D16" s="67" t="s">
        <v>74</v>
      </c>
      <c r="E16" s="67"/>
      <c r="F16" s="63">
        <v>3000</v>
      </c>
      <c r="G16" s="63">
        <v>0</v>
      </c>
      <c r="H16" s="63">
        <v>1216.52</v>
      </c>
      <c r="I16" s="63">
        <f t="shared" si="1"/>
        <v>1783.48</v>
      </c>
    </row>
    <row r="17" spans="1:9">
      <c r="A17" s="67"/>
      <c r="B17" s="67"/>
      <c r="C17" s="67"/>
      <c r="D17" s="67" t="s">
        <v>138</v>
      </c>
      <c r="E17" s="67"/>
      <c r="F17" s="73">
        <v>0</v>
      </c>
      <c r="G17" s="73">
        <v>500</v>
      </c>
      <c r="H17" s="73">
        <v>0</v>
      </c>
      <c r="I17" s="73">
        <f t="shared" ref="I17:I18" si="2">SUM(F17+G17-H17)</f>
        <v>500</v>
      </c>
    </row>
    <row r="18" spans="1:9">
      <c r="A18" s="67"/>
      <c r="B18" s="67"/>
      <c r="C18" s="67"/>
      <c r="D18" s="92" t="s">
        <v>139</v>
      </c>
      <c r="E18" s="67"/>
      <c r="F18" s="73">
        <v>0</v>
      </c>
      <c r="G18" s="73">
        <v>1000</v>
      </c>
      <c r="H18" s="73">
        <v>0</v>
      </c>
      <c r="I18" s="73">
        <f t="shared" si="2"/>
        <v>1000</v>
      </c>
    </row>
    <row r="19" spans="1:9" ht="15" thickBot="1">
      <c r="A19" s="67"/>
      <c r="B19" s="67"/>
      <c r="C19" s="67"/>
      <c r="D19" s="92" t="s">
        <v>137</v>
      </c>
      <c r="E19" s="67"/>
      <c r="F19" s="106">
        <v>1975</v>
      </c>
      <c r="G19" s="106">
        <v>0</v>
      </c>
      <c r="H19" s="106">
        <v>1568.77</v>
      </c>
      <c r="I19" s="106">
        <f t="shared" si="1"/>
        <v>406.23</v>
      </c>
    </row>
    <row r="20" spans="1:9" ht="15" thickTop="1">
      <c r="A20" s="67"/>
      <c r="B20" s="67"/>
      <c r="C20" s="67" t="s">
        <v>72</v>
      </c>
      <c r="D20" s="67"/>
      <c r="E20" s="67"/>
      <c r="F20" s="72">
        <f>SUM(F14:F19)</f>
        <v>4975</v>
      </c>
      <c r="G20" s="72">
        <f>SUM(G14:G19)</f>
        <v>1875</v>
      </c>
      <c r="H20" s="72">
        <f>SUM(H14:H19)</f>
        <v>3160.29</v>
      </c>
      <c r="I20" s="72">
        <f>SUM(I14:I19)</f>
        <v>3689.71</v>
      </c>
    </row>
    <row r="21" spans="1:9">
      <c r="A21" s="67"/>
      <c r="B21" s="67"/>
      <c r="C21" s="183" t="s">
        <v>110</v>
      </c>
      <c r="D21" s="184"/>
      <c r="E21" s="184"/>
      <c r="F21" s="63"/>
      <c r="G21" s="63"/>
      <c r="H21" s="63"/>
      <c r="I21" s="63"/>
    </row>
    <row r="22" spans="1:9" ht="14.25" customHeight="1">
      <c r="A22" s="67"/>
      <c r="B22" s="67"/>
      <c r="C22" s="67"/>
      <c r="D22" s="67" t="s">
        <v>144</v>
      </c>
      <c r="E22" s="67"/>
      <c r="F22" s="63">
        <v>2000</v>
      </c>
      <c r="G22" s="63">
        <v>9141.68</v>
      </c>
      <c r="H22" s="63">
        <v>7134.34</v>
      </c>
      <c r="I22" s="73">
        <f>SUM(F22+G22-H22)</f>
        <v>4007.34</v>
      </c>
    </row>
    <row r="23" spans="1:9">
      <c r="A23" s="67"/>
      <c r="B23" s="67"/>
      <c r="C23" s="67"/>
      <c r="D23" s="67" t="s">
        <v>69</v>
      </c>
      <c r="E23" s="67"/>
      <c r="F23" s="63">
        <v>500</v>
      </c>
      <c r="G23" s="63">
        <v>0</v>
      </c>
      <c r="H23" s="63">
        <v>0</v>
      </c>
      <c r="I23" s="73">
        <f t="shared" ref="I23:I27" si="3">SUM(F23+G23-H23)</f>
        <v>500</v>
      </c>
    </row>
    <row r="24" spans="1:9" ht="15" customHeight="1">
      <c r="A24" s="67"/>
      <c r="B24" s="67"/>
      <c r="C24" s="67"/>
      <c r="D24" s="67" t="s">
        <v>68</v>
      </c>
      <c r="E24" s="67"/>
      <c r="F24" s="63">
        <v>1000</v>
      </c>
      <c r="G24" s="63">
        <v>30148.91</v>
      </c>
      <c r="H24" s="63">
        <v>494.48</v>
      </c>
      <c r="I24" s="73">
        <f t="shared" si="3"/>
        <v>30654.43</v>
      </c>
    </row>
    <row r="25" spans="1:9">
      <c r="A25" s="67"/>
      <c r="B25" s="67"/>
      <c r="C25" s="67"/>
      <c r="D25" s="67" t="s">
        <v>117</v>
      </c>
      <c r="E25" s="67"/>
      <c r="F25" s="73">
        <v>1000</v>
      </c>
      <c r="G25" s="63">
        <v>6848.55</v>
      </c>
      <c r="H25" s="63">
        <v>2630.75</v>
      </c>
      <c r="I25" s="73">
        <f t="shared" si="3"/>
        <v>5217.8</v>
      </c>
    </row>
    <row r="26" spans="1:9">
      <c r="A26" s="67"/>
      <c r="B26" s="67"/>
      <c r="C26" s="67"/>
      <c r="D26" s="67" t="s">
        <v>140</v>
      </c>
      <c r="E26" s="67"/>
      <c r="F26" s="73">
        <v>0</v>
      </c>
      <c r="G26" s="63">
        <v>2395</v>
      </c>
      <c r="H26" s="63">
        <v>0</v>
      </c>
      <c r="I26" s="73">
        <f t="shared" si="3"/>
        <v>2395</v>
      </c>
    </row>
    <row r="27" spans="1:9" ht="15" thickBot="1">
      <c r="A27" s="67"/>
      <c r="B27" s="67"/>
      <c r="C27" s="67"/>
      <c r="D27" s="67" t="s">
        <v>136</v>
      </c>
      <c r="E27" s="67"/>
      <c r="F27" s="71">
        <v>2000</v>
      </c>
      <c r="G27" s="71">
        <v>0</v>
      </c>
      <c r="H27" s="71">
        <v>1650</v>
      </c>
      <c r="I27" s="71">
        <f t="shared" si="3"/>
        <v>350</v>
      </c>
    </row>
    <row r="28" spans="1:9">
      <c r="A28" s="67"/>
      <c r="B28" s="67"/>
      <c r="C28" s="183" t="s">
        <v>111</v>
      </c>
      <c r="D28" s="184"/>
      <c r="E28" s="184"/>
      <c r="F28" s="72">
        <f>SUM(F22:F27)</f>
        <v>6500</v>
      </c>
      <c r="G28" s="72">
        <f>SUM(G22:G27)</f>
        <v>48534.14</v>
      </c>
      <c r="H28" s="72">
        <f>SUM(H22:H27)</f>
        <v>11909.57</v>
      </c>
      <c r="I28" s="72">
        <f>SUM(I22:I27)</f>
        <v>43124.570000000007</v>
      </c>
    </row>
    <row r="29" spans="1:9" ht="15" thickBot="1">
      <c r="A29" s="67"/>
      <c r="B29" s="67"/>
      <c r="C29" s="152"/>
      <c r="D29" s="153"/>
      <c r="E29" s="153"/>
      <c r="F29" s="72"/>
      <c r="G29" s="72"/>
      <c r="H29" s="72"/>
      <c r="I29" s="72"/>
    </row>
    <row r="30" spans="1:9" ht="15" thickTop="1">
      <c r="A30" s="67"/>
      <c r="B30" s="67" t="s">
        <v>58</v>
      </c>
      <c r="C30" s="67"/>
      <c r="D30" s="67"/>
      <c r="E30" s="67"/>
      <c r="F30" s="128">
        <f>SUM(F28,F20,F12)</f>
        <v>50925</v>
      </c>
      <c r="G30" s="129">
        <f>SUM(G28,G20,G12)</f>
        <v>56479.61</v>
      </c>
      <c r="H30" s="130">
        <f>SUM(H28,H20,H12)</f>
        <v>39990.94</v>
      </c>
      <c r="I30" s="128">
        <f>SUM(I28,I12,I20)</f>
        <v>67413.670000000013</v>
      </c>
    </row>
    <row r="31" spans="1:9">
      <c r="A31" s="67"/>
      <c r="B31" s="67"/>
      <c r="C31" s="67"/>
      <c r="D31" s="67"/>
      <c r="E31" s="67"/>
      <c r="F31" s="63"/>
      <c r="G31" s="76"/>
      <c r="H31" s="63"/>
      <c r="I31" s="63" t="s">
        <v>132</v>
      </c>
    </row>
    <row r="32" spans="1:9">
      <c r="A32" s="67"/>
      <c r="B32" s="67"/>
      <c r="C32" s="67"/>
      <c r="D32" s="67"/>
      <c r="E32" s="67"/>
      <c r="F32" s="73"/>
      <c r="G32" s="73"/>
      <c r="H32" s="73"/>
      <c r="I32" s="73"/>
    </row>
    <row r="33" spans="1:9">
      <c r="A33" s="67"/>
      <c r="B33" s="67"/>
      <c r="C33" s="67"/>
      <c r="D33" s="67"/>
      <c r="E33" s="67"/>
      <c r="F33" s="63"/>
      <c r="G33" s="93"/>
      <c r="H33" s="63"/>
      <c r="I33" s="63"/>
    </row>
    <row r="34" spans="1:9">
      <c r="A34" s="67"/>
      <c r="B34" s="67"/>
      <c r="C34" s="67"/>
      <c r="D34" s="67"/>
      <c r="E34" s="131" t="s">
        <v>57</v>
      </c>
      <c r="F34" s="63"/>
      <c r="G34" s="76"/>
      <c r="H34" s="63"/>
      <c r="I34" s="132">
        <v>64306.79</v>
      </c>
    </row>
    <row r="35" spans="1:9">
      <c r="A35" s="67"/>
      <c r="B35" s="67"/>
      <c r="C35" s="67"/>
      <c r="D35" s="67"/>
      <c r="E35" s="67"/>
      <c r="F35" s="63"/>
      <c r="G35" s="76"/>
      <c r="H35" s="63"/>
      <c r="I35" s="77"/>
    </row>
    <row r="36" spans="1:9">
      <c r="A36" s="67"/>
      <c r="B36" s="67"/>
      <c r="C36" s="67"/>
      <c r="D36" s="67"/>
      <c r="E36" s="67"/>
      <c r="F36" s="63"/>
      <c r="G36" s="78"/>
      <c r="H36" s="63"/>
      <c r="I36" s="75"/>
    </row>
    <row r="37" spans="1:9">
      <c r="A37" s="67"/>
      <c r="B37" s="67"/>
      <c r="C37" s="67" t="s">
        <v>56</v>
      </c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 t="s">
        <v>134</v>
      </c>
      <c r="E39" s="67"/>
      <c r="F39" s="63">
        <v>13905.54</v>
      </c>
      <c r="G39" s="63">
        <v>13335</v>
      </c>
      <c r="H39" s="63">
        <v>15784.2</v>
      </c>
      <c r="I39" s="73">
        <f t="shared" ref="I39:I60" si="4">SUM(F39+G39-H39)</f>
        <v>11456.34</v>
      </c>
    </row>
    <row r="40" spans="1:9">
      <c r="A40" s="67"/>
      <c r="B40" s="67"/>
      <c r="C40" s="67"/>
      <c r="D40" s="67" t="s">
        <v>130</v>
      </c>
      <c r="E40" s="67"/>
      <c r="F40" s="63">
        <v>0</v>
      </c>
      <c r="G40" s="63">
        <v>59146</v>
      </c>
      <c r="H40" s="63">
        <v>22726</v>
      </c>
      <c r="I40" s="73">
        <f>SUM(F40,G40,-H40)</f>
        <v>36420</v>
      </c>
    </row>
    <row r="41" spans="1:9">
      <c r="A41" s="67"/>
      <c r="B41" s="67"/>
      <c r="C41" s="67"/>
      <c r="D41" s="67" t="s">
        <v>53</v>
      </c>
      <c r="E41" s="67"/>
      <c r="F41" s="63">
        <v>0</v>
      </c>
      <c r="G41" s="63">
        <v>945</v>
      </c>
      <c r="H41" s="63">
        <v>0</v>
      </c>
      <c r="I41" s="73">
        <f t="shared" si="4"/>
        <v>945</v>
      </c>
    </row>
    <row r="42" spans="1:9">
      <c r="A42" s="67"/>
      <c r="B42" s="67"/>
      <c r="C42" s="67"/>
      <c r="D42" s="67" t="s">
        <v>52</v>
      </c>
      <c r="E42" s="67"/>
      <c r="F42" s="63">
        <v>3500</v>
      </c>
      <c r="G42" s="63">
        <v>0</v>
      </c>
      <c r="H42" s="63">
        <v>3500</v>
      </c>
      <c r="I42" s="73">
        <f>SUM(F42,G42,-H42)</f>
        <v>0</v>
      </c>
    </row>
    <row r="43" spans="1:9">
      <c r="A43" s="67"/>
      <c r="B43" s="67"/>
      <c r="C43" s="67"/>
      <c r="D43" s="67" t="s">
        <v>51</v>
      </c>
      <c r="E43" s="67"/>
      <c r="F43" s="63">
        <v>800</v>
      </c>
      <c r="G43" s="63">
        <v>0</v>
      </c>
      <c r="H43" s="63">
        <v>760</v>
      </c>
      <c r="I43" s="73">
        <f t="shared" si="4"/>
        <v>40</v>
      </c>
    </row>
    <row r="44" spans="1:9">
      <c r="A44" s="67"/>
      <c r="B44" s="67"/>
      <c r="C44" s="67"/>
      <c r="D44" s="67" t="s">
        <v>50</v>
      </c>
      <c r="E44" s="67"/>
      <c r="F44" s="63">
        <v>500</v>
      </c>
      <c r="G44" s="63">
        <v>0</v>
      </c>
      <c r="H44" s="63">
        <v>0</v>
      </c>
      <c r="I44" s="73">
        <f t="shared" si="4"/>
        <v>500</v>
      </c>
    </row>
    <row r="45" spans="1:9">
      <c r="A45" s="67"/>
      <c r="B45" s="67"/>
      <c r="C45" s="67"/>
      <c r="D45" s="67" t="s">
        <v>142</v>
      </c>
      <c r="E45" s="67"/>
      <c r="F45" s="63">
        <v>8500</v>
      </c>
      <c r="G45" s="63">
        <v>5959.35</v>
      </c>
      <c r="H45" s="63">
        <v>12324.87</v>
      </c>
      <c r="I45" s="73">
        <f t="shared" si="4"/>
        <v>2134.4799999999996</v>
      </c>
    </row>
    <row r="46" spans="1:9">
      <c r="A46" s="67"/>
      <c r="B46" s="67"/>
      <c r="C46" s="67"/>
      <c r="D46" s="67" t="s">
        <v>48</v>
      </c>
      <c r="E46" s="67"/>
      <c r="F46" s="63">
        <v>1000</v>
      </c>
      <c r="G46" s="63">
        <v>0</v>
      </c>
      <c r="H46" s="63">
        <v>125</v>
      </c>
      <c r="I46" s="73">
        <f t="shared" si="4"/>
        <v>875</v>
      </c>
    </row>
    <row r="47" spans="1:9">
      <c r="A47" s="67"/>
      <c r="B47" s="67"/>
      <c r="C47" s="67"/>
      <c r="D47" s="67" t="s">
        <v>152</v>
      </c>
      <c r="E47" s="79"/>
      <c r="F47" s="63">
        <v>500</v>
      </c>
      <c r="G47" s="63">
        <v>90</v>
      </c>
      <c r="H47" s="63">
        <v>90</v>
      </c>
      <c r="I47" s="73">
        <f t="shared" si="4"/>
        <v>500</v>
      </c>
    </row>
    <row r="48" spans="1:9">
      <c r="A48" s="67"/>
      <c r="B48" s="67"/>
      <c r="C48" s="67"/>
      <c r="D48" s="67" t="s">
        <v>45</v>
      </c>
      <c r="E48" s="79"/>
      <c r="F48" s="63">
        <v>3650</v>
      </c>
      <c r="G48" s="63">
        <v>162.19999999999999</v>
      </c>
      <c r="H48" s="63">
        <v>3812.2</v>
      </c>
      <c r="I48" s="73">
        <f t="shared" si="4"/>
        <v>0</v>
      </c>
    </row>
    <row r="49" spans="1:13">
      <c r="A49" s="67"/>
      <c r="B49" s="67"/>
      <c r="C49" s="67"/>
      <c r="D49" s="67" t="s">
        <v>44</v>
      </c>
      <c r="E49" s="79"/>
      <c r="F49" s="63">
        <v>1000</v>
      </c>
      <c r="G49" s="63">
        <v>0</v>
      </c>
      <c r="H49" s="63">
        <v>464.38</v>
      </c>
      <c r="I49" s="73">
        <f t="shared" si="4"/>
        <v>535.62</v>
      </c>
    </row>
    <row r="50" spans="1:13">
      <c r="A50" s="67"/>
      <c r="B50" s="67"/>
      <c r="C50" s="67"/>
      <c r="D50" s="67" t="s">
        <v>43</v>
      </c>
      <c r="E50" s="67"/>
      <c r="F50" s="63">
        <v>1800</v>
      </c>
      <c r="G50" s="63">
        <v>0</v>
      </c>
      <c r="H50" s="63">
        <v>1800</v>
      </c>
      <c r="I50" s="73">
        <f t="shared" si="4"/>
        <v>0</v>
      </c>
    </row>
    <row r="51" spans="1:13">
      <c r="A51" s="67"/>
      <c r="B51" s="67"/>
      <c r="C51" s="67"/>
      <c r="D51" s="67" t="s">
        <v>122</v>
      </c>
      <c r="E51" s="67"/>
      <c r="F51" s="63">
        <v>2400</v>
      </c>
      <c r="G51" s="63">
        <v>0</v>
      </c>
      <c r="H51" s="63">
        <v>1800</v>
      </c>
      <c r="I51" s="73">
        <f t="shared" si="4"/>
        <v>600</v>
      </c>
    </row>
    <row r="52" spans="1:13">
      <c r="A52" s="67"/>
      <c r="B52" s="67"/>
      <c r="C52" s="67"/>
      <c r="D52" s="67" t="s">
        <v>40</v>
      </c>
      <c r="E52" s="67"/>
      <c r="F52" s="63">
        <v>730</v>
      </c>
      <c r="G52" s="63">
        <v>0</v>
      </c>
      <c r="H52" s="63">
        <v>553.36</v>
      </c>
      <c r="I52" s="73">
        <f t="shared" si="4"/>
        <v>176.64</v>
      </c>
    </row>
    <row r="53" spans="1:13">
      <c r="A53" s="67"/>
      <c r="B53" s="67"/>
      <c r="C53" s="67"/>
      <c r="D53" s="67" t="s">
        <v>39</v>
      </c>
      <c r="E53" s="67"/>
      <c r="F53" s="63">
        <v>3000</v>
      </c>
      <c r="G53" s="63">
        <v>0</v>
      </c>
      <c r="H53" s="63">
        <v>3000</v>
      </c>
      <c r="I53" s="73">
        <f t="shared" si="4"/>
        <v>0</v>
      </c>
    </row>
    <row r="54" spans="1:13">
      <c r="A54" s="67"/>
      <c r="B54" s="67"/>
      <c r="C54" s="67"/>
      <c r="D54" s="67" t="s">
        <v>38</v>
      </c>
      <c r="E54" s="67"/>
      <c r="F54" s="63">
        <v>1000</v>
      </c>
      <c r="G54" s="63">
        <v>0</v>
      </c>
      <c r="H54" s="63">
        <v>69.95</v>
      </c>
      <c r="I54" s="73">
        <f t="shared" si="4"/>
        <v>930.05</v>
      </c>
    </row>
    <row r="55" spans="1:13">
      <c r="A55" s="67"/>
      <c r="B55" s="67"/>
      <c r="C55" s="67"/>
      <c r="D55" s="67" t="s">
        <v>37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36</v>
      </c>
      <c r="E56" s="67"/>
      <c r="F56" s="63">
        <v>500</v>
      </c>
      <c r="G56" s="63">
        <v>0</v>
      </c>
      <c r="H56" s="63">
        <v>175</v>
      </c>
      <c r="I56" s="73">
        <f t="shared" si="4"/>
        <v>325</v>
      </c>
    </row>
    <row r="57" spans="1:13">
      <c r="A57" s="67"/>
      <c r="B57" s="67"/>
      <c r="C57" s="67"/>
      <c r="D57" s="67" t="s">
        <v>35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121</v>
      </c>
      <c r="E58" s="67"/>
      <c r="F58" s="63">
        <v>1000</v>
      </c>
      <c r="G58" s="63">
        <v>0</v>
      </c>
      <c r="H58" s="63">
        <v>909.29</v>
      </c>
      <c r="I58" s="73">
        <f t="shared" si="4"/>
        <v>90.710000000000036</v>
      </c>
    </row>
    <row r="59" spans="1:13">
      <c r="A59" s="67"/>
      <c r="B59" s="67"/>
      <c r="C59" s="67"/>
      <c r="D59" s="67" t="s">
        <v>32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13" ht="15" thickBot="1">
      <c r="A60" s="67"/>
      <c r="B60" s="67"/>
      <c r="C60" s="67"/>
      <c r="D60" s="67" t="s">
        <v>31</v>
      </c>
      <c r="E60" s="67"/>
      <c r="F60" s="71">
        <v>0</v>
      </c>
      <c r="G60" s="71">
        <v>0</v>
      </c>
      <c r="H60" s="71">
        <v>0</v>
      </c>
      <c r="I60" s="71">
        <f t="shared" si="4"/>
        <v>0</v>
      </c>
      <c r="M60" s="70"/>
    </row>
    <row r="61" spans="1:13">
      <c r="A61" s="67"/>
      <c r="B61" s="67"/>
      <c r="C61" s="67" t="s">
        <v>30</v>
      </c>
      <c r="D61" s="67"/>
      <c r="E61" s="67"/>
      <c r="F61" s="72">
        <f>SUM(F39:F60)</f>
        <v>45285.54</v>
      </c>
      <c r="G61" s="72">
        <f>SUM(G39:G60)</f>
        <v>79637.55</v>
      </c>
      <c r="H61" s="72">
        <f>SUM(H39:H60)</f>
        <v>67894.249999999985</v>
      </c>
      <c r="I61" s="72">
        <f>SUM(I39:I60)</f>
        <v>57028.84</v>
      </c>
    </row>
    <row r="62" spans="1:13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13">
      <c r="A63" s="67"/>
      <c r="B63" s="67"/>
      <c r="C63" s="67"/>
      <c r="D63" s="67" t="s">
        <v>28</v>
      </c>
      <c r="E63" s="67"/>
      <c r="F63" s="63">
        <v>500</v>
      </c>
      <c r="G63" s="63">
        <v>2695.06</v>
      </c>
      <c r="H63" s="63">
        <v>1951.68</v>
      </c>
      <c r="I63" s="80">
        <f>SUM(F63,G63,-H63)</f>
        <v>1243.3799999999999</v>
      </c>
    </row>
    <row r="64" spans="1:13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1000.08</v>
      </c>
      <c r="I64" s="81">
        <f>SUM(F64,G64,-H64)</f>
        <v>199.91999999999996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1700</v>
      </c>
      <c r="G65" s="72">
        <f>SUM(G63:G64)</f>
        <v>2695.06</v>
      </c>
      <c r="H65" s="72">
        <f>ROUND(SUM(H62:H64),5)</f>
        <v>2951.76</v>
      </c>
      <c r="I65" s="72">
        <f>SUM(I63:I64)</f>
        <v>1443.2999999999997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400</v>
      </c>
      <c r="G67" s="63">
        <v>0</v>
      </c>
      <c r="H67" s="63">
        <v>296.92</v>
      </c>
      <c r="I67" s="80">
        <f>SUM(F67+G67-H67)</f>
        <v>103.07999999999998</v>
      </c>
    </row>
    <row r="68" spans="1:9">
      <c r="A68" s="67"/>
      <c r="B68" s="67"/>
      <c r="C68" s="67"/>
      <c r="D68" s="67" t="s">
        <v>21</v>
      </c>
      <c r="E68" s="67"/>
      <c r="F68" s="63">
        <v>2500</v>
      </c>
      <c r="G68" s="63">
        <v>0</v>
      </c>
      <c r="H68" s="63">
        <v>265.14999999999998</v>
      </c>
      <c r="I68" s="80">
        <f t="shared" ref="I68:I84" si="5">SUM(F68+G68-H68)</f>
        <v>2234.85</v>
      </c>
    </row>
    <row r="69" spans="1:9">
      <c r="A69" s="67"/>
      <c r="B69" s="67"/>
      <c r="C69" s="67"/>
      <c r="D69" s="67" t="s">
        <v>103</v>
      </c>
      <c r="E69" s="67"/>
      <c r="F69" s="63">
        <v>2500</v>
      </c>
      <c r="G69" s="63">
        <v>0</v>
      </c>
      <c r="H69" s="63">
        <v>1360.25</v>
      </c>
      <c r="I69" s="80">
        <f>SUM(F69+G69-H69)</f>
        <v>1139.75</v>
      </c>
    </row>
    <row r="70" spans="1:9">
      <c r="A70" s="67"/>
      <c r="B70" s="67"/>
      <c r="C70" s="67"/>
      <c r="D70" s="67" t="s">
        <v>20</v>
      </c>
      <c r="E70" s="67"/>
      <c r="F70" s="63">
        <v>0</v>
      </c>
      <c r="G70" s="63">
        <v>0</v>
      </c>
      <c r="H70" s="63">
        <v>0</v>
      </c>
      <c r="I70" s="80">
        <f t="shared" si="5"/>
        <v>0</v>
      </c>
    </row>
    <row r="71" spans="1:9">
      <c r="A71" s="67"/>
      <c r="B71" s="67"/>
      <c r="C71" s="67"/>
      <c r="D71" s="67" t="s">
        <v>123</v>
      </c>
      <c r="E71" s="67"/>
      <c r="F71" s="63">
        <v>2500</v>
      </c>
      <c r="G71" s="63">
        <v>100</v>
      </c>
      <c r="H71" s="63">
        <v>44.69</v>
      </c>
      <c r="I71" s="80">
        <f>F71+G71-H71</f>
        <v>2555.31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837.8</v>
      </c>
      <c r="I72" s="80">
        <f t="shared" si="5"/>
        <v>1162.2</v>
      </c>
    </row>
    <row r="73" spans="1:9">
      <c r="A73" s="67"/>
      <c r="B73" s="67"/>
      <c r="C73" s="67"/>
      <c r="D73" s="67" t="s">
        <v>125</v>
      </c>
      <c r="E73" s="67"/>
      <c r="F73" s="63">
        <v>1250</v>
      </c>
      <c r="G73" s="63">
        <v>0</v>
      </c>
      <c r="H73" s="63">
        <v>197.21</v>
      </c>
      <c r="I73" s="80">
        <f t="shared" si="5"/>
        <v>1052.79</v>
      </c>
    </row>
    <row r="74" spans="1:9">
      <c r="A74" s="67"/>
      <c r="B74" s="67"/>
      <c r="C74" s="67"/>
      <c r="D74" s="67" t="s">
        <v>126</v>
      </c>
      <c r="E74" s="67"/>
      <c r="F74" s="63">
        <v>5000</v>
      </c>
      <c r="G74" s="63">
        <v>3770.53</v>
      </c>
      <c r="H74" s="63">
        <v>6289.89</v>
      </c>
      <c r="I74" s="80">
        <f t="shared" si="5"/>
        <v>2480.6400000000003</v>
      </c>
    </row>
    <row r="75" spans="1:9">
      <c r="A75" s="67"/>
      <c r="B75" s="67"/>
      <c r="C75" s="67"/>
      <c r="D75" s="67" t="s">
        <v>127</v>
      </c>
      <c r="E75" s="67"/>
      <c r="F75" s="63">
        <v>500</v>
      </c>
      <c r="G75" s="63">
        <v>0</v>
      </c>
      <c r="H75" s="63">
        <v>325.3</v>
      </c>
      <c r="I75" s="80">
        <f t="shared" si="5"/>
        <v>174.7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157.41999999999999</v>
      </c>
      <c r="I76" s="80">
        <f t="shared" si="5"/>
        <v>342.58000000000004</v>
      </c>
    </row>
    <row r="77" spans="1:9">
      <c r="A77" s="67"/>
      <c r="B77" s="67"/>
      <c r="C77" s="67"/>
      <c r="D77" s="67" t="s">
        <v>135</v>
      </c>
      <c r="E77" s="67"/>
      <c r="F77" s="63">
        <v>750</v>
      </c>
      <c r="G77" s="63">
        <v>0</v>
      </c>
      <c r="H77" s="63">
        <v>200.76</v>
      </c>
      <c r="I77" s="80">
        <f t="shared" si="5"/>
        <v>549.24</v>
      </c>
    </row>
    <row r="78" spans="1:9">
      <c r="A78" s="67"/>
      <c r="B78" s="67"/>
      <c r="C78" s="67"/>
      <c r="D78" s="67" t="s">
        <v>13</v>
      </c>
      <c r="E78" s="67"/>
      <c r="F78" s="63">
        <v>1000</v>
      </c>
      <c r="G78" s="63">
        <v>0</v>
      </c>
      <c r="H78" s="63">
        <v>0</v>
      </c>
      <c r="I78" s="80">
        <f t="shared" si="5"/>
        <v>1000</v>
      </c>
    </row>
    <row r="79" spans="1:9">
      <c r="A79" s="67"/>
      <c r="B79" s="67"/>
      <c r="C79" s="67"/>
      <c r="D79" s="67" t="s">
        <v>12</v>
      </c>
      <c r="E79" s="67"/>
      <c r="F79" s="63">
        <v>0</v>
      </c>
      <c r="G79" s="63">
        <v>0</v>
      </c>
      <c r="H79" s="63">
        <v>0</v>
      </c>
      <c r="I79" s="80">
        <f t="shared" si="5"/>
        <v>0</v>
      </c>
    </row>
    <row r="80" spans="1:9">
      <c r="A80" s="67"/>
      <c r="B80" s="67"/>
      <c r="C80" s="67"/>
      <c r="D80" s="67" t="s">
        <v>10</v>
      </c>
      <c r="E80" s="67"/>
      <c r="F80" s="73">
        <v>50</v>
      </c>
      <c r="G80" s="63">
        <v>0</v>
      </c>
      <c r="H80" s="63">
        <v>0</v>
      </c>
      <c r="I80" s="80">
        <f t="shared" si="5"/>
        <v>50</v>
      </c>
    </row>
    <row r="81" spans="1:9">
      <c r="A81" s="67"/>
      <c r="B81" s="67"/>
      <c r="C81" s="67"/>
      <c r="D81" s="67" t="s">
        <v>145</v>
      </c>
      <c r="E81" s="67"/>
      <c r="F81" s="73">
        <v>0</v>
      </c>
      <c r="G81" s="63">
        <v>2638.4</v>
      </c>
      <c r="H81" s="63">
        <v>2180.84</v>
      </c>
      <c r="I81" s="80">
        <f t="shared" si="5"/>
        <v>457.55999999999995</v>
      </c>
    </row>
    <row r="82" spans="1:9">
      <c r="A82" s="67"/>
      <c r="B82" s="67"/>
      <c r="C82" s="67"/>
      <c r="D82" s="67" t="s">
        <v>147</v>
      </c>
      <c r="E82" s="67"/>
      <c r="F82" s="73">
        <v>500</v>
      </c>
      <c r="G82" s="63">
        <v>0</v>
      </c>
      <c r="H82" s="63">
        <v>262.47000000000003</v>
      </c>
      <c r="I82" s="80">
        <f t="shared" si="5"/>
        <v>237.52999999999997</v>
      </c>
    </row>
    <row r="83" spans="1:9">
      <c r="A83" s="67"/>
      <c r="B83" s="67"/>
      <c r="C83" s="67"/>
      <c r="D83" s="67" t="s">
        <v>150</v>
      </c>
      <c r="E83" s="67"/>
      <c r="F83" s="73">
        <v>0</v>
      </c>
      <c r="G83" s="63">
        <v>42289.88</v>
      </c>
      <c r="H83" s="63">
        <v>33331.019999999997</v>
      </c>
      <c r="I83" s="80">
        <f t="shared" si="5"/>
        <v>8958.86</v>
      </c>
    </row>
    <row r="84" spans="1:9" ht="14.25" customHeight="1" thickBot="1">
      <c r="A84" s="67"/>
      <c r="B84" s="67"/>
      <c r="C84" s="67"/>
      <c r="D84" s="67" t="s">
        <v>120</v>
      </c>
      <c r="E84" s="67"/>
      <c r="F84" s="71">
        <v>0</v>
      </c>
      <c r="G84" s="71">
        <v>0</v>
      </c>
      <c r="H84" s="71">
        <v>0</v>
      </c>
      <c r="I84" s="81">
        <f t="shared" si="5"/>
        <v>0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19450</v>
      </c>
      <c r="G85" s="74">
        <f>SUM(G67:G84)</f>
        <v>48798.81</v>
      </c>
      <c r="H85" s="74">
        <f>SUM(H67:H84)</f>
        <v>45749.719999999994</v>
      </c>
      <c r="I85" s="107">
        <f>SUM(I67:I84)</f>
        <v>22499.09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66435.540000000008</v>
      </c>
      <c r="G87" s="133">
        <f>SUM(G85,G65,G61)</f>
        <v>131131.41999999998</v>
      </c>
      <c r="H87" s="133">
        <f>SUM(H85,H65,H61)</f>
        <v>116595.72999999998</v>
      </c>
      <c r="I87" s="133">
        <f>SUM(I85,I65,I61)</f>
        <v>80971.23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87749.99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0.13</v>
      </c>
      <c r="H95" s="76"/>
      <c r="I95" s="134">
        <v>7766.41</v>
      </c>
    </row>
    <row r="96" spans="1:9">
      <c r="D96" s="82" t="s">
        <v>118</v>
      </c>
      <c r="F96" s="63"/>
      <c r="G96" s="76"/>
      <c r="H96" s="76"/>
      <c r="I96" s="83">
        <v>64652.44</v>
      </c>
    </row>
    <row r="97" spans="1:9">
      <c r="F97" s="63"/>
      <c r="G97" s="76"/>
      <c r="H97" s="76"/>
      <c r="I97" s="135"/>
    </row>
    <row r="98" spans="1:9">
      <c r="F98" s="150" t="s">
        <v>153</v>
      </c>
      <c r="G98" s="75" t="s">
        <v>154</v>
      </c>
      <c r="H98" s="151" t="s">
        <v>155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38">
        <f>SUM(I100:I108)</f>
        <v>17292.219999999998</v>
      </c>
    </row>
    <row r="100" spans="1:9">
      <c r="E100" s="82" t="s">
        <v>112</v>
      </c>
      <c r="F100" s="90">
        <v>5826.2</v>
      </c>
      <c r="G100" s="96">
        <v>4415</v>
      </c>
      <c r="H100" s="96">
        <v>1037.51</v>
      </c>
      <c r="I100" s="90">
        <f>SUM(F100,G100,-H100)</f>
        <v>9203.69</v>
      </c>
    </row>
    <row r="101" spans="1:9">
      <c r="A101" s="69"/>
      <c r="B101" s="69"/>
      <c r="C101" s="69"/>
      <c r="D101" s="69"/>
      <c r="E101" s="82" t="s">
        <v>149</v>
      </c>
      <c r="F101" s="90">
        <v>1816.66</v>
      </c>
      <c r="G101" s="85"/>
      <c r="H101" s="85"/>
      <c r="I101" s="90">
        <f>SUM(F101,G101,-H101)</f>
        <v>1816.66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500</v>
      </c>
      <c r="G103" s="85"/>
      <c r="H103" s="85">
        <v>500</v>
      </c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10000</v>
      </c>
      <c r="G104" s="85"/>
      <c r="H104" s="85">
        <v>10000</v>
      </c>
      <c r="I104" s="90">
        <f>SUM(G104,F104,-H104)</f>
        <v>0</v>
      </c>
    </row>
    <row r="105" spans="1:9">
      <c r="E105" s="97" t="s">
        <v>109</v>
      </c>
      <c r="F105" s="85">
        <v>385.2</v>
      </c>
      <c r="G105" s="98">
        <v>519.70000000000005</v>
      </c>
      <c r="H105" s="85"/>
      <c r="I105" s="90">
        <f>SUM(F105,G105,-H105)</f>
        <v>904.90000000000009</v>
      </c>
    </row>
    <row r="106" spans="1:9">
      <c r="E106" s="97" t="s">
        <v>148</v>
      </c>
      <c r="F106" s="85">
        <v>6349.98</v>
      </c>
      <c r="G106" s="98"/>
      <c r="H106" s="85">
        <v>1525</v>
      </c>
      <c r="I106" s="90">
        <v>4824.9799999999996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1:E21"/>
    <mergeCell ref="C28:E28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Actual_x000D_April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A2" zoomScale="150" workbookViewId="0">
      <selection activeCell="G18" sqref="G1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1548.37</v>
      </c>
      <c r="I4" s="63">
        <f>SUM(F4+G4-H4)</f>
        <v>3451.63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2025</v>
      </c>
      <c r="H5" s="63">
        <v>8756.93</v>
      </c>
      <c r="I5" s="63">
        <f>SUM(F5,G5,-H5)</f>
        <v>1568.0699999999997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1600</v>
      </c>
      <c r="H6" s="63">
        <v>7604.34</v>
      </c>
      <c r="I6" s="63">
        <f t="shared" ref="I6:I11" si="0">SUM(F6+G6-H6)</f>
        <v>2695.66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2150.02</v>
      </c>
      <c r="H7" s="63">
        <v>7633.46</v>
      </c>
      <c r="I7" s="63">
        <f t="shared" si="0"/>
        <v>1266.5600000000004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270.45</v>
      </c>
      <c r="H8" s="63">
        <v>615.87</v>
      </c>
      <c r="I8" s="63">
        <f t="shared" si="0"/>
        <v>354.58000000000004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25</v>
      </c>
      <c r="H9" s="63">
        <v>3173.83</v>
      </c>
      <c r="I9" s="63">
        <f t="shared" si="0"/>
        <v>-148.82999999999993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300</v>
      </c>
      <c r="I10" s="63">
        <f t="shared" si="0"/>
        <v>1700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3226.8</v>
      </c>
      <c r="I11" s="71">
        <f t="shared" si="0"/>
        <v>1773.1999999999998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6070.47</v>
      </c>
      <c r="H12" s="72">
        <f>ROUND(SUM(H3:H11),5)</f>
        <v>32859.599999999999</v>
      </c>
      <c r="I12" s="72">
        <f>ROUND((F12+G12-H12),5)</f>
        <v>12660.87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9" si="1">SUM(F14+G14-H14)</f>
        <v>0</v>
      </c>
    </row>
    <row r="15" spans="1:14">
      <c r="A15" s="67"/>
      <c r="B15" s="67"/>
      <c r="C15" s="67"/>
      <c r="D15" s="67" t="s">
        <v>151</v>
      </c>
      <c r="E15" s="67"/>
      <c r="F15" s="63">
        <v>0</v>
      </c>
      <c r="G15" s="63">
        <v>375</v>
      </c>
      <c r="H15" s="63">
        <v>375</v>
      </c>
      <c r="I15" s="63">
        <v>0</v>
      </c>
    </row>
    <row r="16" spans="1:14">
      <c r="A16" s="67"/>
      <c r="B16" s="67"/>
      <c r="C16" s="67"/>
      <c r="D16" s="67" t="s">
        <v>74</v>
      </c>
      <c r="E16" s="67"/>
      <c r="F16" s="63">
        <v>3000</v>
      </c>
      <c r="G16" s="63">
        <v>0</v>
      </c>
      <c r="H16" s="63">
        <v>1777.46</v>
      </c>
      <c r="I16" s="63">
        <f t="shared" si="1"/>
        <v>1222.54</v>
      </c>
    </row>
    <row r="17" spans="1:9">
      <c r="A17" s="67"/>
      <c r="B17" s="67"/>
      <c r="C17" s="67"/>
      <c r="D17" s="67" t="s">
        <v>138</v>
      </c>
      <c r="E17" s="67"/>
      <c r="F17" s="73">
        <v>0</v>
      </c>
      <c r="G17" s="73">
        <v>500</v>
      </c>
      <c r="H17" s="73">
        <v>0</v>
      </c>
      <c r="I17" s="73">
        <f t="shared" ref="I17:I18" si="2">SUM(F17+G17-H17)</f>
        <v>500</v>
      </c>
    </row>
    <row r="18" spans="1:9">
      <c r="A18" s="67"/>
      <c r="B18" s="67"/>
      <c r="C18" s="67"/>
      <c r="D18" s="92" t="s">
        <v>139</v>
      </c>
      <c r="E18" s="67"/>
      <c r="F18" s="73">
        <v>0</v>
      </c>
      <c r="G18" s="73">
        <v>13500</v>
      </c>
      <c r="H18" s="73">
        <v>0</v>
      </c>
      <c r="I18" s="73">
        <f t="shared" si="2"/>
        <v>13500</v>
      </c>
    </row>
    <row r="19" spans="1:9" ht="15" thickBot="1">
      <c r="A19" s="67"/>
      <c r="B19" s="67"/>
      <c r="C19" s="67"/>
      <c r="D19" s="92" t="s">
        <v>137</v>
      </c>
      <c r="E19" s="67"/>
      <c r="F19" s="106">
        <v>1975</v>
      </c>
      <c r="G19" s="106">
        <v>0</v>
      </c>
      <c r="H19" s="106">
        <v>1568.77</v>
      </c>
      <c r="I19" s="106">
        <f t="shared" si="1"/>
        <v>406.23</v>
      </c>
    </row>
    <row r="20" spans="1:9" ht="15" thickTop="1">
      <c r="A20" s="67"/>
      <c r="B20" s="67"/>
      <c r="C20" s="67" t="s">
        <v>72</v>
      </c>
      <c r="D20" s="67"/>
      <c r="E20" s="67"/>
      <c r="F20" s="72">
        <f>SUM(F14:F19)</f>
        <v>4975</v>
      </c>
      <c r="G20" s="72">
        <f>SUM(G14:G19)</f>
        <v>14375</v>
      </c>
      <c r="H20" s="72">
        <f>SUM(H14:H19)</f>
        <v>3721.23</v>
      </c>
      <c r="I20" s="72">
        <f>SUM(I14:I19)</f>
        <v>15628.77</v>
      </c>
    </row>
    <row r="21" spans="1:9">
      <c r="A21" s="67"/>
      <c r="B21" s="67"/>
      <c r="C21" s="183" t="s">
        <v>110</v>
      </c>
      <c r="D21" s="184"/>
      <c r="E21" s="184"/>
      <c r="F21" s="63"/>
      <c r="G21" s="63"/>
      <c r="H21" s="63"/>
      <c r="I21" s="63"/>
    </row>
    <row r="22" spans="1:9" ht="14.25" customHeight="1">
      <c r="A22" s="67"/>
      <c r="B22" s="67"/>
      <c r="C22" s="67"/>
      <c r="D22" s="67" t="s">
        <v>144</v>
      </c>
      <c r="E22" s="67"/>
      <c r="F22" s="63">
        <v>2000</v>
      </c>
      <c r="G22" s="63">
        <v>9141.68</v>
      </c>
      <c r="H22" s="63">
        <v>7134.34</v>
      </c>
      <c r="I22" s="73">
        <f>SUM(F22+G22-H22)</f>
        <v>4007.34</v>
      </c>
    </row>
    <row r="23" spans="1:9">
      <c r="A23" s="67"/>
      <c r="B23" s="67"/>
      <c r="C23" s="67"/>
      <c r="D23" s="67" t="s">
        <v>69</v>
      </c>
      <c r="E23" s="67"/>
      <c r="F23" s="63">
        <v>500</v>
      </c>
      <c r="G23" s="63">
        <v>0</v>
      </c>
      <c r="H23" s="63">
        <v>0</v>
      </c>
      <c r="I23" s="73">
        <f t="shared" ref="I23:I27" si="3">SUM(F23+G23-H23)</f>
        <v>500</v>
      </c>
    </row>
    <row r="24" spans="1:9" ht="15" customHeight="1">
      <c r="A24" s="67"/>
      <c r="B24" s="67"/>
      <c r="C24" s="67"/>
      <c r="D24" s="67" t="s">
        <v>68</v>
      </c>
      <c r="E24" s="67"/>
      <c r="F24" s="63">
        <v>1000</v>
      </c>
      <c r="G24" s="63">
        <v>30448.91</v>
      </c>
      <c r="H24" s="63">
        <v>1375.07</v>
      </c>
      <c r="I24" s="73">
        <f t="shared" si="3"/>
        <v>30073.84</v>
      </c>
    </row>
    <row r="25" spans="1:9">
      <c r="A25" s="67"/>
      <c r="B25" s="67"/>
      <c r="C25" s="67"/>
      <c r="D25" s="67" t="s">
        <v>117</v>
      </c>
      <c r="E25" s="67"/>
      <c r="F25" s="73">
        <v>1000</v>
      </c>
      <c r="G25" s="63">
        <v>6848.55</v>
      </c>
      <c r="H25" s="63">
        <v>2630.75</v>
      </c>
      <c r="I25" s="73">
        <f t="shared" si="3"/>
        <v>5217.8</v>
      </c>
    </row>
    <row r="26" spans="1:9">
      <c r="A26" s="67"/>
      <c r="B26" s="67"/>
      <c r="C26" s="67"/>
      <c r="D26" s="67" t="s">
        <v>140</v>
      </c>
      <c r="E26" s="67"/>
      <c r="F26" s="73">
        <v>0</v>
      </c>
      <c r="G26" s="63">
        <v>5144.6400000000003</v>
      </c>
      <c r="H26" s="63">
        <v>2818.25</v>
      </c>
      <c r="I26" s="73">
        <f t="shared" si="3"/>
        <v>2326.3900000000003</v>
      </c>
    </row>
    <row r="27" spans="1:9" ht="15" thickBot="1">
      <c r="A27" s="67"/>
      <c r="B27" s="67"/>
      <c r="C27" s="67"/>
      <c r="D27" s="67" t="s">
        <v>136</v>
      </c>
      <c r="E27" s="67"/>
      <c r="F27" s="71">
        <v>2000</v>
      </c>
      <c r="G27" s="71">
        <v>0</v>
      </c>
      <c r="H27" s="71">
        <v>1650</v>
      </c>
      <c r="I27" s="71">
        <f t="shared" si="3"/>
        <v>350</v>
      </c>
    </row>
    <row r="28" spans="1:9">
      <c r="A28" s="67"/>
      <c r="B28" s="67"/>
      <c r="C28" s="183" t="s">
        <v>111</v>
      </c>
      <c r="D28" s="184"/>
      <c r="E28" s="184"/>
      <c r="F28" s="72">
        <f>SUM(F22:F27)</f>
        <v>6500</v>
      </c>
      <c r="G28" s="72">
        <f>SUM(G22:G27)</f>
        <v>51583.78</v>
      </c>
      <c r="H28" s="72">
        <f>SUM(H22:H27)</f>
        <v>15608.41</v>
      </c>
      <c r="I28" s="72">
        <f>SUM(I22:I27)</f>
        <v>42475.37</v>
      </c>
    </row>
    <row r="29" spans="1:9" ht="15" thickBot="1">
      <c r="A29" s="67"/>
      <c r="B29" s="67"/>
      <c r="C29" s="154"/>
      <c r="D29" s="155"/>
      <c r="E29" s="155"/>
      <c r="F29" s="72"/>
      <c r="G29" s="72"/>
      <c r="H29" s="72"/>
      <c r="I29" s="72"/>
    </row>
    <row r="30" spans="1:9" ht="15" thickTop="1">
      <c r="A30" s="67"/>
      <c r="B30" s="67" t="s">
        <v>58</v>
      </c>
      <c r="C30" s="67"/>
      <c r="D30" s="67"/>
      <c r="E30" s="67"/>
      <c r="F30" s="128">
        <f>SUM(F28,F20,F12)</f>
        <v>50925</v>
      </c>
      <c r="G30" s="129">
        <f>SUM(G28,G20,G12)</f>
        <v>72029.25</v>
      </c>
      <c r="H30" s="130">
        <f>SUM(H28,H20,H12)</f>
        <v>52189.24</v>
      </c>
      <c r="I30" s="128">
        <f>SUM(I28,I12,I20)</f>
        <v>70765.010000000009</v>
      </c>
    </row>
    <row r="31" spans="1:9">
      <c r="A31" s="67"/>
      <c r="B31" s="67"/>
      <c r="C31" s="67"/>
      <c r="D31" s="67"/>
      <c r="E31" s="67"/>
      <c r="F31" s="63"/>
      <c r="G31" s="76"/>
      <c r="H31" s="63"/>
      <c r="I31" s="63" t="s">
        <v>132</v>
      </c>
    </row>
    <row r="32" spans="1:9">
      <c r="A32" s="67"/>
      <c r="B32" s="67"/>
      <c r="C32" s="67"/>
      <c r="D32" s="67"/>
      <c r="E32" s="67"/>
      <c r="F32" s="73"/>
      <c r="G32" s="73"/>
      <c r="H32" s="73"/>
      <c r="I32" s="73"/>
    </row>
    <row r="33" spans="1:9">
      <c r="A33" s="67"/>
      <c r="B33" s="67"/>
      <c r="C33" s="67"/>
      <c r="D33" s="67"/>
      <c r="E33" s="67"/>
      <c r="F33" s="63"/>
      <c r="G33" s="93"/>
      <c r="H33" s="63"/>
      <c r="I33" s="63"/>
    </row>
    <row r="34" spans="1:9">
      <c r="A34" s="67"/>
      <c r="B34" s="67"/>
      <c r="C34" s="67"/>
      <c r="D34" s="67"/>
      <c r="E34" s="131" t="s">
        <v>57</v>
      </c>
      <c r="F34" s="63"/>
      <c r="G34" s="76"/>
      <c r="H34" s="63"/>
      <c r="I34" s="132">
        <v>72406.75</v>
      </c>
    </row>
    <row r="35" spans="1:9">
      <c r="A35" s="67"/>
      <c r="B35" s="67"/>
      <c r="C35" s="67"/>
      <c r="D35" s="67"/>
      <c r="E35" s="67"/>
      <c r="F35" s="63"/>
      <c r="G35" s="76"/>
      <c r="H35" s="63"/>
      <c r="I35" s="77"/>
    </row>
    <row r="36" spans="1:9">
      <c r="A36" s="67"/>
      <c r="B36" s="67"/>
      <c r="C36" s="67"/>
      <c r="D36" s="67"/>
      <c r="E36" s="67"/>
      <c r="F36" s="63"/>
      <c r="G36" s="78"/>
      <c r="H36" s="63"/>
      <c r="I36" s="75"/>
    </row>
    <row r="37" spans="1:9">
      <c r="A37" s="67"/>
      <c r="B37" s="67"/>
      <c r="C37" s="67" t="s">
        <v>56</v>
      </c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 t="s">
        <v>134</v>
      </c>
      <c r="E39" s="67"/>
      <c r="F39" s="63">
        <v>13905.54</v>
      </c>
      <c r="G39" s="63">
        <v>13335</v>
      </c>
      <c r="H39" s="63">
        <v>15784.2</v>
      </c>
      <c r="I39" s="73">
        <f t="shared" ref="I39:I60" si="4">SUM(F39+G39-H39)</f>
        <v>11456.34</v>
      </c>
    </row>
    <row r="40" spans="1:9">
      <c r="A40" s="67"/>
      <c r="B40" s="67"/>
      <c r="C40" s="67"/>
      <c r="D40" s="67" t="s">
        <v>130</v>
      </c>
      <c r="E40" s="67"/>
      <c r="F40" s="63">
        <v>0</v>
      </c>
      <c r="G40" s="63">
        <v>63211</v>
      </c>
      <c r="H40" s="63">
        <v>23381</v>
      </c>
      <c r="I40" s="73">
        <f>SUM(F40,G40,-H40)</f>
        <v>39830</v>
      </c>
    </row>
    <row r="41" spans="1:9">
      <c r="A41" s="67"/>
      <c r="B41" s="67"/>
      <c r="C41" s="67"/>
      <c r="D41" s="67" t="s">
        <v>53</v>
      </c>
      <c r="E41" s="67"/>
      <c r="F41" s="63">
        <v>0</v>
      </c>
      <c r="G41" s="63">
        <v>1000</v>
      </c>
      <c r="H41" s="63">
        <v>0</v>
      </c>
      <c r="I41" s="73">
        <f t="shared" si="4"/>
        <v>1000</v>
      </c>
    </row>
    <row r="42" spans="1:9">
      <c r="A42" s="67"/>
      <c r="B42" s="67"/>
      <c r="C42" s="67"/>
      <c r="D42" s="67" t="s">
        <v>52</v>
      </c>
      <c r="E42" s="67"/>
      <c r="F42" s="63">
        <v>3500</v>
      </c>
      <c r="G42" s="63">
        <v>0</v>
      </c>
      <c r="H42" s="63">
        <v>3500</v>
      </c>
      <c r="I42" s="73">
        <f>SUM(F42,G42,-H42)</f>
        <v>0</v>
      </c>
    </row>
    <row r="43" spans="1:9">
      <c r="A43" s="67"/>
      <c r="B43" s="67"/>
      <c r="C43" s="67"/>
      <c r="D43" s="67" t="s">
        <v>51</v>
      </c>
      <c r="E43" s="67"/>
      <c r="F43" s="63">
        <v>800</v>
      </c>
      <c r="G43" s="63">
        <v>0</v>
      </c>
      <c r="H43" s="63">
        <v>760</v>
      </c>
      <c r="I43" s="73">
        <f t="shared" si="4"/>
        <v>40</v>
      </c>
    </row>
    <row r="44" spans="1:9">
      <c r="A44" s="67"/>
      <c r="B44" s="67"/>
      <c r="C44" s="67"/>
      <c r="D44" s="67" t="s">
        <v>50</v>
      </c>
      <c r="E44" s="67"/>
      <c r="F44" s="63">
        <v>500</v>
      </c>
      <c r="G44" s="63">
        <v>0</v>
      </c>
      <c r="H44" s="63">
        <v>0</v>
      </c>
      <c r="I44" s="73">
        <f t="shared" si="4"/>
        <v>500</v>
      </c>
    </row>
    <row r="45" spans="1:9">
      <c r="A45" s="67"/>
      <c r="B45" s="67"/>
      <c r="C45" s="67"/>
      <c r="D45" s="67" t="s">
        <v>142</v>
      </c>
      <c r="E45" s="67"/>
      <c r="F45" s="63">
        <v>8500</v>
      </c>
      <c r="G45" s="63">
        <v>5959.35</v>
      </c>
      <c r="H45" s="63">
        <v>13988.43</v>
      </c>
      <c r="I45" s="73">
        <f t="shared" si="4"/>
        <v>470.92000000000007</v>
      </c>
    </row>
    <row r="46" spans="1:9">
      <c r="A46" s="67"/>
      <c r="B46" s="67"/>
      <c r="C46" s="67"/>
      <c r="D46" s="67" t="s">
        <v>48</v>
      </c>
      <c r="E46" s="67"/>
      <c r="F46" s="63">
        <v>1000</v>
      </c>
      <c r="G46" s="63">
        <v>0</v>
      </c>
      <c r="H46" s="63">
        <v>375</v>
      </c>
      <c r="I46" s="73">
        <f t="shared" si="4"/>
        <v>625</v>
      </c>
    </row>
    <row r="47" spans="1:9">
      <c r="A47" s="67"/>
      <c r="B47" s="67"/>
      <c r="C47" s="67"/>
      <c r="D47" s="67" t="s">
        <v>152</v>
      </c>
      <c r="E47" s="79"/>
      <c r="F47" s="63">
        <v>500</v>
      </c>
      <c r="G47" s="63">
        <v>90</v>
      </c>
      <c r="H47" s="63">
        <v>90</v>
      </c>
      <c r="I47" s="73">
        <f t="shared" si="4"/>
        <v>500</v>
      </c>
    </row>
    <row r="48" spans="1:9">
      <c r="A48" s="67"/>
      <c r="B48" s="67"/>
      <c r="C48" s="67"/>
      <c r="D48" s="67" t="s">
        <v>45</v>
      </c>
      <c r="E48" s="79"/>
      <c r="F48" s="63">
        <v>3650</v>
      </c>
      <c r="G48" s="63">
        <v>162.19999999999999</v>
      </c>
      <c r="H48" s="63">
        <v>3812.2</v>
      </c>
      <c r="I48" s="73">
        <f t="shared" si="4"/>
        <v>0</v>
      </c>
    </row>
    <row r="49" spans="1:13">
      <c r="A49" s="67"/>
      <c r="B49" s="67"/>
      <c r="C49" s="67"/>
      <c r="D49" s="67" t="s">
        <v>44</v>
      </c>
      <c r="E49" s="79"/>
      <c r="F49" s="63">
        <v>1000</v>
      </c>
      <c r="G49" s="63">
        <v>0</v>
      </c>
      <c r="H49" s="63">
        <v>685.38</v>
      </c>
      <c r="I49" s="73">
        <f t="shared" si="4"/>
        <v>314.62</v>
      </c>
    </row>
    <row r="50" spans="1:13">
      <c r="A50" s="67"/>
      <c r="B50" s="67"/>
      <c r="C50" s="67"/>
      <c r="D50" s="67" t="s">
        <v>43</v>
      </c>
      <c r="E50" s="67"/>
      <c r="F50" s="63">
        <v>1800</v>
      </c>
      <c r="G50" s="63">
        <v>0</v>
      </c>
      <c r="H50" s="63">
        <v>1800</v>
      </c>
      <c r="I50" s="73">
        <f t="shared" si="4"/>
        <v>0</v>
      </c>
    </row>
    <row r="51" spans="1:13">
      <c r="A51" s="67"/>
      <c r="B51" s="67"/>
      <c r="C51" s="67"/>
      <c r="D51" s="67" t="s">
        <v>122</v>
      </c>
      <c r="E51" s="67"/>
      <c r="F51" s="63">
        <v>2400</v>
      </c>
      <c r="G51" s="63">
        <v>0</v>
      </c>
      <c r="H51" s="63">
        <v>1800</v>
      </c>
      <c r="I51" s="73">
        <f t="shared" si="4"/>
        <v>600</v>
      </c>
    </row>
    <row r="52" spans="1:13">
      <c r="A52" s="67"/>
      <c r="B52" s="67"/>
      <c r="C52" s="67"/>
      <c r="D52" s="67" t="s">
        <v>40</v>
      </c>
      <c r="E52" s="67"/>
      <c r="F52" s="63">
        <v>730</v>
      </c>
      <c r="G52" s="63">
        <v>0</v>
      </c>
      <c r="H52" s="63">
        <v>603.9</v>
      </c>
      <c r="I52" s="73">
        <f t="shared" si="4"/>
        <v>126.10000000000002</v>
      </c>
    </row>
    <row r="53" spans="1:13">
      <c r="A53" s="67"/>
      <c r="B53" s="67"/>
      <c r="C53" s="67"/>
      <c r="D53" s="67" t="s">
        <v>39</v>
      </c>
      <c r="E53" s="67"/>
      <c r="F53" s="63">
        <v>3000</v>
      </c>
      <c r="G53" s="63">
        <v>0</v>
      </c>
      <c r="H53" s="63">
        <v>3000</v>
      </c>
      <c r="I53" s="73">
        <f t="shared" si="4"/>
        <v>0</v>
      </c>
    </row>
    <row r="54" spans="1:13">
      <c r="A54" s="67"/>
      <c r="B54" s="67"/>
      <c r="C54" s="67"/>
      <c r="D54" s="67" t="s">
        <v>38</v>
      </c>
      <c r="E54" s="67"/>
      <c r="F54" s="63">
        <v>1000</v>
      </c>
      <c r="G54" s="63">
        <v>0</v>
      </c>
      <c r="H54" s="63">
        <v>69.95</v>
      </c>
      <c r="I54" s="73">
        <f t="shared" si="4"/>
        <v>930.05</v>
      </c>
    </row>
    <row r="55" spans="1:13">
      <c r="A55" s="67"/>
      <c r="B55" s="67"/>
      <c r="C55" s="67"/>
      <c r="D55" s="67" t="s">
        <v>37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36</v>
      </c>
      <c r="E56" s="67"/>
      <c r="F56" s="63">
        <v>500</v>
      </c>
      <c r="G56" s="63">
        <v>0</v>
      </c>
      <c r="H56" s="63">
        <v>175</v>
      </c>
      <c r="I56" s="73">
        <f t="shared" si="4"/>
        <v>325</v>
      </c>
    </row>
    <row r="57" spans="1:13">
      <c r="A57" s="67"/>
      <c r="B57" s="67"/>
      <c r="C57" s="67"/>
      <c r="D57" s="67" t="s">
        <v>35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121</v>
      </c>
      <c r="E58" s="67"/>
      <c r="F58" s="63">
        <v>1000</v>
      </c>
      <c r="G58" s="63">
        <v>0</v>
      </c>
      <c r="H58" s="63">
        <v>909.29</v>
      </c>
      <c r="I58" s="73">
        <f t="shared" si="4"/>
        <v>90.710000000000036</v>
      </c>
    </row>
    <row r="59" spans="1:13">
      <c r="A59" s="67"/>
      <c r="B59" s="67"/>
      <c r="C59" s="67"/>
      <c r="D59" s="67" t="s">
        <v>32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13" ht="15" thickBot="1">
      <c r="A60" s="67"/>
      <c r="B60" s="67"/>
      <c r="C60" s="67"/>
      <c r="D60" s="67" t="s">
        <v>31</v>
      </c>
      <c r="E60" s="67"/>
      <c r="F60" s="71">
        <v>0</v>
      </c>
      <c r="G60" s="71">
        <v>0</v>
      </c>
      <c r="H60" s="71">
        <v>0</v>
      </c>
      <c r="I60" s="71">
        <f t="shared" si="4"/>
        <v>0</v>
      </c>
      <c r="M60" s="70"/>
    </row>
    <row r="61" spans="1:13">
      <c r="A61" s="67"/>
      <c r="B61" s="67"/>
      <c r="C61" s="67" t="s">
        <v>30</v>
      </c>
      <c r="D61" s="67"/>
      <c r="E61" s="67"/>
      <c r="F61" s="72">
        <f>SUM(F39:F60)</f>
        <v>45285.54</v>
      </c>
      <c r="G61" s="72">
        <f>SUM(G39:G60)</f>
        <v>83757.55</v>
      </c>
      <c r="H61" s="72">
        <f>SUM(H39:H60)</f>
        <v>70734.349999999977</v>
      </c>
      <c r="I61" s="72">
        <f>SUM(I39:I60)</f>
        <v>58308.74</v>
      </c>
    </row>
    <row r="62" spans="1:13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13">
      <c r="A63" s="67"/>
      <c r="B63" s="67"/>
      <c r="C63" s="67"/>
      <c r="D63" s="67" t="s">
        <v>28</v>
      </c>
      <c r="E63" s="67"/>
      <c r="F63" s="63">
        <v>500</v>
      </c>
      <c r="G63" s="63">
        <v>2980.06</v>
      </c>
      <c r="H63" s="63">
        <v>2018.23</v>
      </c>
      <c r="I63" s="80">
        <f>SUM(F63,G63,-H63)</f>
        <v>1461.83</v>
      </c>
    </row>
    <row r="64" spans="1:13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1059.5999999999999</v>
      </c>
      <c r="I64" s="81">
        <f>SUM(F64,G64,-H64)</f>
        <v>140.40000000000009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1700</v>
      </c>
      <c r="G65" s="72">
        <f>SUM(G63:G64)</f>
        <v>2980.06</v>
      </c>
      <c r="H65" s="72">
        <f>ROUND(SUM(H62:H64),5)</f>
        <v>3077.83</v>
      </c>
      <c r="I65" s="72">
        <f>SUM(I63:I64)</f>
        <v>1602.23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400</v>
      </c>
      <c r="G67" s="63">
        <v>0</v>
      </c>
      <c r="H67" s="63">
        <v>296.92</v>
      </c>
      <c r="I67" s="80">
        <f>SUM(F67+G67-H67)</f>
        <v>103.07999999999998</v>
      </c>
    </row>
    <row r="68" spans="1:9">
      <c r="A68" s="67"/>
      <c r="B68" s="67"/>
      <c r="C68" s="67"/>
      <c r="D68" s="67" t="s">
        <v>21</v>
      </c>
      <c r="E68" s="67"/>
      <c r="F68" s="63">
        <v>2500</v>
      </c>
      <c r="G68" s="63">
        <v>0</v>
      </c>
      <c r="H68" s="63">
        <v>858.7</v>
      </c>
      <c r="I68" s="80">
        <f t="shared" ref="I68:I84" si="5">SUM(F68+G68-H68)</f>
        <v>1641.3</v>
      </c>
    </row>
    <row r="69" spans="1:9">
      <c r="A69" s="67"/>
      <c r="B69" s="67"/>
      <c r="C69" s="67"/>
      <c r="D69" s="67" t="s">
        <v>103</v>
      </c>
      <c r="E69" s="67"/>
      <c r="F69" s="63">
        <v>2500</v>
      </c>
      <c r="G69" s="63">
        <v>0</v>
      </c>
      <c r="H69" s="63">
        <v>1360.25</v>
      </c>
      <c r="I69" s="80">
        <f>SUM(F69+G69-H69)</f>
        <v>1139.75</v>
      </c>
    </row>
    <row r="70" spans="1:9">
      <c r="A70" s="67"/>
      <c r="B70" s="67"/>
      <c r="C70" s="67"/>
      <c r="D70" s="67" t="s">
        <v>20</v>
      </c>
      <c r="E70" s="67"/>
      <c r="F70" s="63">
        <v>0</v>
      </c>
      <c r="G70" s="63">
        <v>0</v>
      </c>
      <c r="H70" s="63">
        <v>0</v>
      </c>
      <c r="I70" s="80">
        <f t="shared" si="5"/>
        <v>0</v>
      </c>
    </row>
    <row r="71" spans="1:9">
      <c r="A71" s="67"/>
      <c r="B71" s="67"/>
      <c r="C71" s="67"/>
      <c r="D71" s="67" t="s">
        <v>123</v>
      </c>
      <c r="E71" s="67"/>
      <c r="F71" s="63">
        <v>2500</v>
      </c>
      <c r="G71" s="63">
        <v>100</v>
      </c>
      <c r="H71" s="63">
        <v>794.69</v>
      </c>
      <c r="I71" s="80">
        <f>F71+G71-H71</f>
        <v>1805.31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902.8</v>
      </c>
      <c r="I72" s="80">
        <f t="shared" si="5"/>
        <v>1097.2</v>
      </c>
    </row>
    <row r="73" spans="1:9">
      <c r="A73" s="67"/>
      <c r="B73" s="67"/>
      <c r="C73" s="67"/>
      <c r="D73" s="67" t="s">
        <v>125</v>
      </c>
      <c r="E73" s="67"/>
      <c r="F73" s="63">
        <v>1250</v>
      </c>
      <c r="G73" s="63">
        <v>0</v>
      </c>
      <c r="H73" s="63">
        <v>197.21</v>
      </c>
      <c r="I73" s="80">
        <f t="shared" si="5"/>
        <v>1052.79</v>
      </c>
    </row>
    <row r="74" spans="1:9">
      <c r="A74" s="67"/>
      <c r="B74" s="67"/>
      <c r="C74" s="67"/>
      <c r="D74" s="67" t="s">
        <v>126</v>
      </c>
      <c r="E74" s="67"/>
      <c r="F74" s="63">
        <v>5000</v>
      </c>
      <c r="G74" s="63">
        <v>3770.53</v>
      </c>
      <c r="H74" s="63">
        <v>7489.89</v>
      </c>
      <c r="I74" s="80">
        <f t="shared" si="5"/>
        <v>1280.6400000000003</v>
      </c>
    </row>
    <row r="75" spans="1:9">
      <c r="A75" s="67"/>
      <c r="B75" s="67"/>
      <c r="C75" s="67"/>
      <c r="D75" s="67" t="s">
        <v>127</v>
      </c>
      <c r="E75" s="67"/>
      <c r="F75" s="63">
        <v>500</v>
      </c>
      <c r="G75" s="63">
        <v>0</v>
      </c>
      <c r="H75" s="63">
        <v>401.91</v>
      </c>
      <c r="I75" s="80">
        <f t="shared" si="5"/>
        <v>98.089999999999975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157.41999999999999</v>
      </c>
      <c r="I76" s="80">
        <f t="shared" si="5"/>
        <v>342.58000000000004</v>
      </c>
    </row>
    <row r="77" spans="1:9">
      <c r="A77" s="67"/>
      <c r="B77" s="67"/>
      <c r="C77" s="67"/>
      <c r="D77" s="67" t="s">
        <v>135</v>
      </c>
      <c r="E77" s="67"/>
      <c r="F77" s="63">
        <v>750</v>
      </c>
      <c r="G77" s="63">
        <v>0</v>
      </c>
      <c r="H77" s="63">
        <v>200.76</v>
      </c>
      <c r="I77" s="80">
        <f t="shared" si="5"/>
        <v>549.24</v>
      </c>
    </row>
    <row r="78" spans="1:9">
      <c r="A78" s="67"/>
      <c r="B78" s="67"/>
      <c r="C78" s="67"/>
      <c r="D78" s="67" t="s">
        <v>13</v>
      </c>
      <c r="E78" s="67"/>
      <c r="F78" s="63">
        <v>1000</v>
      </c>
      <c r="G78" s="63">
        <v>0</v>
      </c>
      <c r="H78" s="63">
        <v>0</v>
      </c>
      <c r="I78" s="80">
        <f t="shared" si="5"/>
        <v>1000</v>
      </c>
    </row>
    <row r="79" spans="1:9">
      <c r="A79" s="67"/>
      <c r="B79" s="67"/>
      <c r="C79" s="67"/>
      <c r="D79" s="67" t="s">
        <v>12</v>
      </c>
      <c r="E79" s="67"/>
      <c r="F79" s="63">
        <v>0</v>
      </c>
      <c r="G79" s="63">
        <v>0</v>
      </c>
      <c r="H79" s="63">
        <v>0</v>
      </c>
      <c r="I79" s="80">
        <f t="shared" si="5"/>
        <v>0</v>
      </c>
    </row>
    <row r="80" spans="1:9">
      <c r="A80" s="67"/>
      <c r="B80" s="67"/>
      <c r="C80" s="67"/>
      <c r="D80" s="67" t="s">
        <v>10</v>
      </c>
      <c r="E80" s="67"/>
      <c r="F80" s="73">
        <v>50</v>
      </c>
      <c r="G80" s="63">
        <v>0</v>
      </c>
      <c r="H80" s="63">
        <v>0</v>
      </c>
      <c r="I80" s="80">
        <f t="shared" si="5"/>
        <v>50</v>
      </c>
    </row>
    <row r="81" spans="1:9">
      <c r="A81" s="67"/>
      <c r="B81" s="67"/>
      <c r="C81" s="67"/>
      <c r="D81" s="67" t="s">
        <v>145</v>
      </c>
      <c r="E81" s="67"/>
      <c r="F81" s="73">
        <v>0</v>
      </c>
      <c r="G81" s="63">
        <v>2638.4</v>
      </c>
      <c r="H81" s="63">
        <v>2180.84</v>
      </c>
      <c r="I81" s="80">
        <f t="shared" si="5"/>
        <v>457.55999999999995</v>
      </c>
    </row>
    <row r="82" spans="1:9">
      <c r="A82" s="67"/>
      <c r="B82" s="67"/>
      <c r="C82" s="67"/>
      <c r="D82" s="67" t="s">
        <v>147</v>
      </c>
      <c r="E82" s="67"/>
      <c r="F82" s="73">
        <v>500</v>
      </c>
      <c r="G82" s="63">
        <v>0</v>
      </c>
      <c r="H82" s="63">
        <v>262.47000000000003</v>
      </c>
      <c r="I82" s="80">
        <f t="shared" si="5"/>
        <v>237.52999999999997</v>
      </c>
    </row>
    <row r="83" spans="1:9">
      <c r="A83" s="67"/>
      <c r="B83" s="67"/>
      <c r="C83" s="67"/>
      <c r="D83" s="67" t="s">
        <v>150</v>
      </c>
      <c r="E83" s="67"/>
      <c r="F83" s="73">
        <v>0</v>
      </c>
      <c r="G83" s="63">
        <v>42289.88</v>
      </c>
      <c r="H83" s="63">
        <v>36831.050000000003</v>
      </c>
      <c r="I83" s="80">
        <f t="shared" si="5"/>
        <v>5458.8299999999945</v>
      </c>
    </row>
    <row r="84" spans="1:9" ht="14.25" customHeight="1" thickBot="1">
      <c r="A84" s="67"/>
      <c r="B84" s="67"/>
      <c r="C84" s="67"/>
      <c r="D84" s="67" t="s">
        <v>120</v>
      </c>
      <c r="E84" s="67"/>
      <c r="F84" s="71">
        <v>0</v>
      </c>
      <c r="G84" s="71">
        <v>0</v>
      </c>
      <c r="H84" s="71">
        <v>0</v>
      </c>
      <c r="I84" s="81">
        <f t="shared" si="5"/>
        <v>0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19450</v>
      </c>
      <c r="G85" s="74">
        <f>SUM(G67:G84)</f>
        <v>48798.81</v>
      </c>
      <c r="H85" s="74">
        <f>SUM(H67:H84)</f>
        <v>51934.91</v>
      </c>
      <c r="I85" s="107">
        <f>SUM(I67:I84)</f>
        <v>16313.899999999994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66435.540000000008</v>
      </c>
      <c r="G87" s="133">
        <f>SUM(G85,G65,G61)</f>
        <v>135536.41999999998</v>
      </c>
      <c r="H87" s="133">
        <f>SUM(H85,H65,H61)</f>
        <v>125747.08999999998</v>
      </c>
      <c r="I87" s="133">
        <f>SUM(I85,I65,I61)</f>
        <v>76224.87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81646.600000000006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0.13</v>
      </c>
      <c r="H95" s="76"/>
      <c r="I95" s="134">
        <v>7766.65</v>
      </c>
    </row>
    <row r="96" spans="1:9">
      <c r="D96" s="82" t="s">
        <v>118</v>
      </c>
      <c r="F96" s="63"/>
      <c r="G96" s="76"/>
      <c r="H96" s="76"/>
      <c r="I96" s="83">
        <v>62982.96</v>
      </c>
    </row>
    <row r="97" spans="1:9">
      <c r="F97" s="63"/>
      <c r="G97" s="76"/>
      <c r="H97" s="76"/>
      <c r="I97" s="135"/>
    </row>
    <row r="98" spans="1:9">
      <c r="F98" s="150" t="s">
        <v>157</v>
      </c>
      <c r="G98" s="75" t="s">
        <v>154</v>
      </c>
      <c r="H98" s="151" t="s">
        <v>155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38">
        <f>SUM(I100:I108)</f>
        <v>17292.219999999998</v>
      </c>
    </row>
    <row r="100" spans="1:9">
      <c r="E100" s="82" t="s">
        <v>112</v>
      </c>
      <c r="F100" s="90">
        <v>9203.69</v>
      </c>
      <c r="G100" s="96"/>
      <c r="H100" s="96"/>
      <c r="I100" s="90">
        <f>SUM(F100,G100,-H100)</f>
        <v>9203.69</v>
      </c>
    </row>
    <row r="101" spans="1:9">
      <c r="A101" s="69"/>
      <c r="B101" s="69"/>
      <c r="C101" s="69"/>
      <c r="D101" s="69"/>
      <c r="E101" s="82" t="s">
        <v>149</v>
      </c>
      <c r="F101" s="90">
        <v>1816.66</v>
      </c>
      <c r="G101" s="85"/>
      <c r="H101" s="85"/>
      <c r="I101" s="90">
        <f>SUM(F101,G101,-H101)</f>
        <v>1816.66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904.9</v>
      </c>
      <c r="G105" s="98"/>
      <c r="H105" s="85"/>
      <c r="I105" s="90">
        <f>SUM(F105,G105,-H105)</f>
        <v>904.9</v>
      </c>
    </row>
    <row r="106" spans="1:9">
      <c r="E106" s="97" t="s">
        <v>148</v>
      </c>
      <c r="F106" s="85">
        <v>4824.9799999999996</v>
      </c>
      <c r="G106" s="98"/>
      <c r="H106" s="85"/>
      <c r="I106" s="90">
        <v>4824.9799999999996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1:E21"/>
    <mergeCell ref="C28:E28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Actual_x000D_May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C6" zoomScale="150" workbookViewId="0">
      <selection activeCell="G18" sqref="G1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1548.37</v>
      </c>
      <c r="I4" s="63">
        <f>SUM(F4+G4-H4)</f>
        <v>3451.63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2025</v>
      </c>
      <c r="H5" s="99">
        <v>9106.93</v>
      </c>
      <c r="I5" s="63">
        <f>SUM(F5,G5,-H5)</f>
        <v>1218.0699999999997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1600</v>
      </c>
      <c r="H6" s="99">
        <v>8462.4500000000007</v>
      </c>
      <c r="I6" s="63">
        <f t="shared" ref="I6:I11" si="0">SUM(F6+G6-H6)</f>
        <v>1837.5499999999993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2150.02</v>
      </c>
      <c r="H7" s="99">
        <v>8158.85</v>
      </c>
      <c r="I7" s="63">
        <f t="shared" si="0"/>
        <v>741.17000000000007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270.45</v>
      </c>
      <c r="H8" s="63">
        <v>615.87</v>
      </c>
      <c r="I8" s="63">
        <f t="shared" si="0"/>
        <v>354.58000000000004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99">
        <v>2189.67</v>
      </c>
      <c r="H9" s="63">
        <v>3173.83</v>
      </c>
      <c r="I9" s="63">
        <f t="shared" si="0"/>
        <v>2015.8400000000001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300</v>
      </c>
      <c r="I10" s="63">
        <f t="shared" si="0"/>
        <v>1700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3226.8</v>
      </c>
      <c r="I11" s="71">
        <f t="shared" si="0"/>
        <v>1773.1999999999998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8235.14</v>
      </c>
      <c r="H12" s="72">
        <f>ROUND(SUM(H3:H11),5)</f>
        <v>34593.1</v>
      </c>
      <c r="I12" s="72">
        <f>ROUND((F12+G12-H12),5)</f>
        <v>13092.04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9" si="1">SUM(F14+G14-H14)</f>
        <v>0</v>
      </c>
    </row>
    <row r="15" spans="1:14">
      <c r="A15" s="67"/>
      <c r="B15" s="67"/>
      <c r="C15" s="67"/>
      <c r="D15" s="67" t="s">
        <v>151</v>
      </c>
      <c r="E15" s="67"/>
      <c r="F15" s="63">
        <v>0</v>
      </c>
      <c r="G15" s="63">
        <v>375</v>
      </c>
      <c r="H15" s="63">
        <v>375</v>
      </c>
      <c r="I15" s="63">
        <v>0</v>
      </c>
    </row>
    <row r="16" spans="1:14">
      <c r="A16" s="67"/>
      <c r="B16" s="67"/>
      <c r="C16" s="67"/>
      <c r="D16" s="67" t="s">
        <v>74</v>
      </c>
      <c r="E16" s="67"/>
      <c r="F16" s="63">
        <v>3000</v>
      </c>
      <c r="G16" s="99">
        <v>46.38</v>
      </c>
      <c r="H16" s="99">
        <v>2133.9899999999998</v>
      </c>
      <c r="I16" s="63">
        <f t="shared" si="1"/>
        <v>912.39000000000033</v>
      </c>
    </row>
    <row r="17" spans="1:9">
      <c r="A17" s="67"/>
      <c r="B17" s="67"/>
      <c r="C17" s="67"/>
      <c r="D17" s="67" t="s">
        <v>138</v>
      </c>
      <c r="E17" s="67"/>
      <c r="F17" s="73">
        <v>0</v>
      </c>
      <c r="G17" s="73">
        <v>500</v>
      </c>
      <c r="H17" s="73">
        <v>0</v>
      </c>
      <c r="I17" s="73">
        <f t="shared" ref="I17:I18" si="2">SUM(F17+G17-H17)</f>
        <v>500</v>
      </c>
    </row>
    <row r="18" spans="1:9">
      <c r="A18" s="67"/>
      <c r="B18" s="67"/>
      <c r="C18" s="67"/>
      <c r="D18" s="92" t="s">
        <v>139</v>
      </c>
      <c r="E18" s="67"/>
      <c r="F18" s="73">
        <v>0</v>
      </c>
      <c r="G18" s="119">
        <v>13721</v>
      </c>
      <c r="H18" s="73">
        <v>0</v>
      </c>
      <c r="I18" s="73">
        <f t="shared" si="2"/>
        <v>13721</v>
      </c>
    </row>
    <row r="19" spans="1:9" ht="15" thickBot="1">
      <c r="A19" s="67"/>
      <c r="B19" s="67"/>
      <c r="C19" s="67"/>
      <c r="D19" s="92" t="s">
        <v>137</v>
      </c>
      <c r="E19" s="67"/>
      <c r="F19" s="106">
        <v>1975</v>
      </c>
      <c r="G19" s="106">
        <v>0</v>
      </c>
      <c r="H19" s="106">
        <v>1568.77</v>
      </c>
      <c r="I19" s="106">
        <f t="shared" si="1"/>
        <v>406.23</v>
      </c>
    </row>
    <row r="20" spans="1:9" ht="15" thickTop="1">
      <c r="A20" s="67"/>
      <c r="B20" s="67"/>
      <c r="C20" s="67" t="s">
        <v>72</v>
      </c>
      <c r="D20" s="67"/>
      <c r="E20" s="67"/>
      <c r="F20" s="72">
        <f>SUM(F14:F19)</f>
        <v>4975</v>
      </c>
      <c r="G20" s="72">
        <f>SUM(G14:G19)</f>
        <v>14642.38</v>
      </c>
      <c r="H20" s="72">
        <f>SUM(H14:H19)</f>
        <v>4077.7599999999998</v>
      </c>
      <c r="I20" s="72">
        <f>SUM(I14:I19)</f>
        <v>15539.619999999999</v>
      </c>
    </row>
    <row r="21" spans="1:9">
      <c r="A21" s="67"/>
      <c r="B21" s="67"/>
      <c r="C21" s="183" t="s">
        <v>110</v>
      </c>
      <c r="D21" s="184"/>
      <c r="E21" s="184"/>
      <c r="F21" s="63"/>
      <c r="G21" s="63"/>
      <c r="H21" s="63"/>
      <c r="I21" s="63"/>
    </row>
    <row r="22" spans="1:9" ht="14.25" customHeight="1">
      <c r="A22" s="67"/>
      <c r="B22" s="67"/>
      <c r="C22" s="67"/>
      <c r="D22" s="67" t="s">
        <v>144</v>
      </c>
      <c r="E22" s="67"/>
      <c r="F22" s="63">
        <v>2000</v>
      </c>
      <c r="G22" s="63">
        <v>9141.68</v>
      </c>
      <c r="H22" s="63">
        <v>7134.34</v>
      </c>
      <c r="I22" s="73">
        <f>SUM(F22+G22-H22)</f>
        <v>4007.34</v>
      </c>
    </row>
    <row r="23" spans="1:9">
      <c r="A23" s="67"/>
      <c r="B23" s="67"/>
      <c r="C23" s="67"/>
      <c r="D23" s="67" t="s">
        <v>69</v>
      </c>
      <c r="E23" s="67"/>
      <c r="F23" s="63">
        <v>500</v>
      </c>
      <c r="G23" s="63">
        <v>0</v>
      </c>
      <c r="H23" s="63">
        <v>0</v>
      </c>
      <c r="I23" s="73">
        <f t="shared" ref="I23:I27" si="3">SUM(F23+G23-H23)</f>
        <v>500</v>
      </c>
    </row>
    <row r="24" spans="1:9" ht="15" customHeight="1">
      <c r="A24" s="67"/>
      <c r="B24" s="67"/>
      <c r="C24" s="67"/>
      <c r="D24" s="67" t="s">
        <v>68</v>
      </c>
      <c r="E24" s="67"/>
      <c r="F24" s="63">
        <v>1000</v>
      </c>
      <c r="G24" s="63">
        <v>30448.91</v>
      </c>
      <c r="H24" s="63">
        <v>1375.07</v>
      </c>
      <c r="I24" s="73">
        <f t="shared" si="3"/>
        <v>30073.84</v>
      </c>
    </row>
    <row r="25" spans="1:9">
      <c r="A25" s="67"/>
      <c r="B25" s="67"/>
      <c r="C25" s="67"/>
      <c r="D25" s="67" t="s">
        <v>117</v>
      </c>
      <c r="E25" s="67"/>
      <c r="F25" s="73">
        <v>1000</v>
      </c>
      <c r="G25" s="63">
        <v>6848.55</v>
      </c>
      <c r="H25" s="63">
        <v>2630.75</v>
      </c>
      <c r="I25" s="73">
        <f t="shared" si="3"/>
        <v>5217.8</v>
      </c>
    </row>
    <row r="26" spans="1:9">
      <c r="A26" s="67"/>
      <c r="B26" s="67"/>
      <c r="C26" s="67"/>
      <c r="D26" s="67" t="s">
        <v>140</v>
      </c>
      <c r="E26" s="67"/>
      <c r="F26" s="73">
        <v>0</v>
      </c>
      <c r="G26" s="99">
        <v>7033.36</v>
      </c>
      <c r="H26" s="99">
        <v>3775.87</v>
      </c>
      <c r="I26" s="73">
        <f t="shared" si="3"/>
        <v>3257.49</v>
      </c>
    </row>
    <row r="27" spans="1:9" ht="15" thickBot="1">
      <c r="A27" s="67"/>
      <c r="B27" s="67"/>
      <c r="C27" s="67"/>
      <c r="D27" s="67" t="s">
        <v>136</v>
      </c>
      <c r="E27" s="67"/>
      <c r="F27" s="71">
        <v>2000</v>
      </c>
      <c r="G27" s="71">
        <v>0</v>
      </c>
      <c r="H27" s="71">
        <v>1650</v>
      </c>
      <c r="I27" s="71">
        <f t="shared" si="3"/>
        <v>350</v>
      </c>
    </row>
    <row r="28" spans="1:9">
      <c r="A28" s="67"/>
      <c r="B28" s="67"/>
      <c r="C28" s="183" t="s">
        <v>111</v>
      </c>
      <c r="D28" s="184"/>
      <c r="E28" s="184"/>
      <c r="F28" s="72">
        <f>SUM(F22:F27)</f>
        <v>6500</v>
      </c>
      <c r="G28" s="72">
        <f>SUM(G22:G27)</f>
        <v>53472.5</v>
      </c>
      <c r="H28" s="72">
        <f>SUM(H22:H27)</f>
        <v>16566.03</v>
      </c>
      <c r="I28" s="72">
        <f>SUM(I22:I27)</f>
        <v>43406.47</v>
      </c>
    </row>
    <row r="29" spans="1:9" ht="15" thickBot="1">
      <c r="A29" s="67"/>
      <c r="B29" s="67"/>
      <c r="C29" s="156"/>
      <c r="D29" s="157"/>
      <c r="E29" s="157"/>
      <c r="F29" s="72"/>
      <c r="G29" s="72"/>
      <c r="H29" s="72"/>
      <c r="I29" s="72"/>
    </row>
    <row r="30" spans="1:9" ht="15" thickTop="1">
      <c r="A30" s="67"/>
      <c r="B30" s="67" t="s">
        <v>58</v>
      </c>
      <c r="C30" s="67"/>
      <c r="D30" s="67"/>
      <c r="E30" s="67"/>
      <c r="F30" s="128">
        <f>SUM(F28,F20,F12)</f>
        <v>50925</v>
      </c>
      <c r="G30" s="129">
        <f>SUM(G28,G20,G12)</f>
        <v>76350.02</v>
      </c>
      <c r="H30" s="130">
        <f>SUM(H28,H20,H12)</f>
        <v>55236.89</v>
      </c>
      <c r="I30" s="128">
        <f>SUM(I28,I12,I20)</f>
        <v>72038.13</v>
      </c>
    </row>
    <row r="31" spans="1:9">
      <c r="A31" s="67"/>
      <c r="B31" s="67"/>
      <c r="C31" s="67"/>
      <c r="D31" s="67"/>
      <c r="E31" s="67"/>
      <c r="F31" s="63"/>
      <c r="G31" s="76"/>
      <c r="H31" s="63"/>
      <c r="I31" s="63" t="s">
        <v>132</v>
      </c>
    </row>
    <row r="32" spans="1:9">
      <c r="A32" s="67"/>
      <c r="B32" s="67"/>
      <c r="C32" s="67"/>
      <c r="D32" s="67"/>
      <c r="E32" s="67"/>
      <c r="F32" s="73"/>
      <c r="G32" s="73"/>
      <c r="H32" s="73"/>
      <c r="I32" s="73"/>
    </row>
    <row r="33" spans="1:9">
      <c r="A33" s="67"/>
      <c r="B33" s="67"/>
      <c r="C33" s="67"/>
      <c r="D33" s="67"/>
      <c r="E33" s="67"/>
      <c r="F33" s="63"/>
      <c r="G33" s="93"/>
      <c r="H33" s="63"/>
      <c r="I33" s="63"/>
    </row>
    <row r="34" spans="1:9">
      <c r="A34" s="67"/>
      <c r="B34" s="67"/>
      <c r="C34" s="67"/>
      <c r="D34" s="67"/>
      <c r="E34" s="131" t="s">
        <v>57</v>
      </c>
      <c r="F34" s="63"/>
      <c r="G34" s="76"/>
      <c r="H34" s="63"/>
      <c r="I34" s="132">
        <v>70577.38</v>
      </c>
    </row>
    <row r="35" spans="1:9">
      <c r="A35" s="67"/>
      <c r="B35" s="67"/>
      <c r="C35" s="67"/>
      <c r="D35" s="67"/>
      <c r="E35" s="67"/>
      <c r="F35" s="63"/>
      <c r="G35" s="76"/>
      <c r="H35" s="63"/>
      <c r="I35" s="77"/>
    </row>
    <row r="36" spans="1:9">
      <c r="A36" s="67"/>
      <c r="B36" s="67"/>
      <c r="C36" s="67"/>
      <c r="D36" s="67"/>
      <c r="E36" s="67"/>
      <c r="F36" s="63"/>
      <c r="G36" s="78"/>
      <c r="H36" s="63"/>
      <c r="I36" s="75"/>
    </row>
    <row r="37" spans="1:9">
      <c r="A37" s="67"/>
      <c r="B37" s="67"/>
      <c r="C37" s="67" t="s">
        <v>56</v>
      </c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 t="s">
        <v>134</v>
      </c>
      <c r="E39" s="67"/>
      <c r="F39" s="63">
        <v>13905.54</v>
      </c>
      <c r="G39" s="99">
        <v>14185</v>
      </c>
      <c r="H39" s="63">
        <v>15784.2</v>
      </c>
      <c r="I39" s="73">
        <f t="shared" ref="I39:I60" si="4">SUM(F39+G39-H39)</f>
        <v>12306.34</v>
      </c>
    </row>
    <row r="40" spans="1:9">
      <c r="A40" s="67"/>
      <c r="B40" s="67"/>
      <c r="C40" s="67"/>
      <c r="D40" s="67" t="s">
        <v>130</v>
      </c>
      <c r="E40" s="67"/>
      <c r="F40" s="63">
        <v>0</v>
      </c>
      <c r="G40" s="99">
        <v>70361</v>
      </c>
      <c r="H40" s="99">
        <v>28596</v>
      </c>
      <c r="I40" s="73">
        <f>SUM(F40,G40,-H40)</f>
        <v>41765</v>
      </c>
    </row>
    <row r="41" spans="1:9">
      <c r="A41" s="67"/>
      <c r="B41" s="67"/>
      <c r="C41" s="67"/>
      <c r="D41" s="67" t="s">
        <v>53</v>
      </c>
      <c r="E41" s="67"/>
      <c r="F41" s="63">
        <v>0</v>
      </c>
      <c r="G41" s="99">
        <v>1040</v>
      </c>
      <c r="H41" s="63">
        <v>0</v>
      </c>
      <c r="I41" s="73">
        <f t="shared" si="4"/>
        <v>1040</v>
      </c>
    </row>
    <row r="42" spans="1:9">
      <c r="A42" s="67"/>
      <c r="B42" s="67"/>
      <c r="C42" s="67"/>
      <c r="D42" s="67" t="s">
        <v>52</v>
      </c>
      <c r="E42" s="67"/>
      <c r="F42" s="63">
        <v>3500</v>
      </c>
      <c r="G42" s="63">
        <v>0</v>
      </c>
      <c r="H42" s="63">
        <v>3500</v>
      </c>
      <c r="I42" s="73">
        <f>SUM(F42,G42,-H42)</f>
        <v>0</v>
      </c>
    </row>
    <row r="43" spans="1:9">
      <c r="A43" s="67"/>
      <c r="B43" s="67"/>
      <c r="C43" s="67"/>
      <c r="D43" s="67" t="s">
        <v>51</v>
      </c>
      <c r="E43" s="67"/>
      <c r="F43" s="63">
        <v>800</v>
      </c>
      <c r="G43" s="63">
        <v>0</v>
      </c>
      <c r="H43" s="63">
        <v>760</v>
      </c>
      <c r="I43" s="73">
        <f t="shared" si="4"/>
        <v>40</v>
      </c>
    </row>
    <row r="44" spans="1:9">
      <c r="A44" s="67"/>
      <c r="B44" s="67"/>
      <c r="C44" s="67"/>
      <c r="D44" s="67" t="s">
        <v>50</v>
      </c>
      <c r="E44" s="67"/>
      <c r="F44" s="63">
        <v>500</v>
      </c>
      <c r="G44" s="63">
        <v>0</v>
      </c>
      <c r="H44" s="63">
        <v>0</v>
      </c>
      <c r="I44" s="73">
        <f t="shared" si="4"/>
        <v>500</v>
      </c>
    </row>
    <row r="45" spans="1:9">
      <c r="A45" s="67"/>
      <c r="B45" s="67"/>
      <c r="C45" s="67"/>
      <c r="D45" s="67" t="s">
        <v>142</v>
      </c>
      <c r="E45" s="67"/>
      <c r="F45" s="63">
        <v>8500</v>
      </c>
      <c r="G45" s="63">
        <v>5959.35</v>
      </c>
      <c r="H45" s="63">
        <v>13988.43</v>
      </c>
      <c r="I45" s="73">
        <f t="shared" si="4"/>
        <v>470.92000000000007</v>
      </c>
    </row>
    <row r="46" spans="1:9">
      <c r="A46" s="67"/>
      <c r="B46" s="67"/>
      <c r="C46" s="67"/>
      <c r="D46" s="67" t="s">
        <v>48</v>
      </c>
      <c r="E46" s="67"/>
      <c r="F46" s="63">
        <v>1000</v>
      </c>
      <c r="G46" s="63">
        <v>0</v>
      </c>
      <c r="H46" s="63">
        <v>375</v>
      </c>
      <c r="I46" s="73">
        <f t="shared" si="4"/>
        <v>625</v>
      </c>
    </row>
    <row r="47" spans="1:9">
      <c r="A47" s="67"/>
      <c r="B47" s="67"/>
      <c r="C47" s="67"/>
      <c r="D47" s="67" t="s">
        <v>152</v>
      </c>
      <c r="E47" s="79"/>
      <c r="F47" s="63">
        <v>500</v>
      </c>
      <c r="G47" s="63">
        <v>90</v>
      </c>
      <c r="H47" s="63">
        <v>90</v>
      </c>
      <c r="I47" s="73">
        <f t="shared" si="4"/>
        <v>500</v>
      </c>
    </row>
    <row r="48" spans="1:9">
      <c r="A48" s="67"/>
      <c r="B48" s="67"/>
      <c r="C48" s="67"/>
      <c r="D48" s="67" t="s">
        <v>45</v>
      </c>
      <c r="E48" s="79"/>
      <c r="F48" s="63">
        <v>3650</v>
      </c>
      <c r="G48" s="63">
        <v>162.19999999999999</v>
      </c>
      <c r="H48" s="63">
        <v>3812.2</v>
      </c>
      <c r="I48" s="73">
        <f t="shared" si="4"/>
        <v>0</v>
      </c>
    </row>
    <row r="49" spans="1:13">
      <c r="A49" s="67"/>
      <c r="B49" s="67"/>
      <c r="C49" s="67"/>
      <c r="D49" s="67" t="s">
        <v>44</v>
      </c>
      <c r="E49" s="79"/>
      <c r="F49" s="63">
        <v>1000</v>
      </c>
      <c r="G49" s="63">
        <v>0</v>
      </c>
      <c r="H49" s="99">
        <v>787.38</v>
      </c>
      <c r="I49" s="73">
        <f t="shared" si="4"/>
        <v>212.62</v>
      </c>
    </row>
    <row r="50" spans="1:13">
      <c r="A50" s="67"/>
      <c r="B50" s="67"/>
      <c r="C50" s="67"/>
      <c r="D50" s="67" t="s">
        <v>43</v>
      </c>
      <c r="E50" s="67"/>
      <c r="F50" s="63">
        <v>1800</v>
      </c>
      <c r="G50" s="63">
        <v>0</v>
      </c>
      <c r="H50" s="63">
        <v>1800</v>
      </c>
      <c r="I50" s="73">
        <f t="shared" si="4"/>
        <v>0</v>
      </c>
    </row>
    <row r="51" spans="1:13">
      <c r="A51" s="67"/>
      <c r="B51" s="67"/>
      <c r="C51" s="67"/>
      <c r="D51" s="67" t="s">
        <v>122</v>
      </c>
      <c r="E51" s="67"/>
      <c r="F51" s="63">
        <v>2400</v>
      </c>
      <c r="G51" s="63">
        <v>0</v>
      </c>
      <c r="H51" s="63">
        <v>1800</v>
      </c>
      <c r="I51" s="73">
        <f t="shared" si="4"/>
        <v>600</v>
      </c>
    </row>
    <row r="52" spans="1:13">
      <c r="A52" s="67"/>
      <c r="B52" s="67"/>
      <c r="C52" s="67"/>
      <c r="D52" s="67" t="s">
        <v>40</v>
      </c>
      <c r="E52" s="67"/>
      <c r="F52" s="63">
        <v>730</v>
      </c>
      <c r="G52" s="63">
        <v>0</v>
      </c>
      <c r="H52" s="99">
        <v>664.29</v>
      </c>
      <c r="I52" s="73">
        <f t="shared" si="4"/>
        <v>65.710000000000036</v>
      </c>
    </row>
    <row r="53" spans="1:13">
      <c r="A53" s="67"/>
      <c r="B53" s="67"/>
      <c r="C53" s="67"/>
      <c r="D53" s="67" t="s">
        <v>39</v>
      </c>
      <c r="E53" s="67"/>
      <c r="F53" s="63">
        <v>3000</v>
      </c>
      <c r="G53" s="63">
        <v>0</v>
      </c>
      <c r="H53" s="63">
        <v>3000</v>
      </c>
      <c r="I53" s="73">
        <f t="shared" si="4"/>
        <v>0</v>
      </c>
    </row>
    <row r="54" spans="1:13">
      <c r="A54" s="67"/>
      <c r="B54" s="67"/>
      <c r="C54" s="67"/>
      <c r="D54" s="67" t="s">
        <v>38</v>
      </c>
      <c r="E54" s="67"/>
      <c r="F54" s="63">
        <v>1000</v>
      </c>
      <c r="G54" s="63">
        <v>0</v>
      </c>
      <c r="H54" s="99">
        <v>99.89</v>
      </c>
      <c r="I54" s="73">
        <f t="shared" si="4"/>
        <v>900.11</v>
      </c>
    </row>
    <row r="55" spans="1:13">
      <c r="A55" s="67"/>
      <c r="B55" s="67"/>
      <c r="C55" s="67"/>
      <c r="D55" s="67" t="s">
        <v>37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36</v>
      </c>
      <c r="E56" s="67"/>
      <c r="F56" s="63">
        <v>500</v>
      </c>
      <c r="G56" s="63">
        <v>0</v>
      </c>
      <c r="H56" s="63">
        <v>175</v>
      </c>
      <c r="I56" s="73">
        <f t="shared" si="4"/>
        <v>325</v>
      </c>
    </row>
    <row r="57" spans="1:13">
      <c r="A57" s="67"/>
      <c r="B57" s="67"/>
      <c r="C57" s="67"/>
      <c r="D57" s="67" t="s">
        <v>35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121</v>
      </c>
      <c r="E58" s="67"/>
      <c r="F58" s="63">
        <v>1000</v>
      </c>
      <c r="G58" s="99">
        <v>150</v>
      </c>
      <c r="H58" s="63">
        <v>909.29</v>
      </c>
      <c r="I58" s="73">
        <f t="shared" si="4"/>
        <v>240.71000000000004</v>
      </c>
    </row>
    <row r="59" spans="1:13">
      <c r="A59" s="67"/>
      <c r="B59" s="67"/>
      <c r="C59" s="67"/>
      <c r="D59" s="67" t="s">
        <v>32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13" ht="15" thickBot="1">
      <c r="A60" s="67"/>
      <c r="B60" s="67"/>
      <c r="C60" s="67"/>
      <c r="D60" s="67" t="s">
        <v>31</v>
      </c>
      <c r="E60" s="67"/>
      <c r="F60" s="71">
        <v>0</v>
      </c>
      <c r="G60" s="71">
        <v>0</v>
      </c>
      <c r="H60" s="71">
        <v>0</v>
      </c>
      <c r="I60" s="71">
        <f t="shared" si="4"/>
        <v>0</v>
      </c>
      <c r="M60" s="70"/>
    </row>
    <row r="61" spans="1:13">
      <c r="A61" s="67"/>
      <c r="B61" s="67"/>
      <c r="C61" s="67" t="s">
        <v>30</v>
      </c>
      <c r="D61" s="67"/>
      <c r="E61" s="67"/>
      <c r="F61" s="72">
        <f>SUM(F39:F60)</f>
        <v>45285.54</v>
      </c>
      <c r="G61" s="72">
        <f>SUM(G39:G60)</f>
        <v>91947.55</v>
      </c>
      <c r="H61" s="72">
        <f>SUM(H39:H60)</f>
        <v>76141.679999999993</v>
      </c>
      <c r="I61" s="72">
        <f>SUM(I39:I60)</f>
        <v>61091.409999999996</v>
      </c>
    </row>
    <row r="62" spans="1:13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13">
      <c r="A63" s="67"/>
      <c r="B63" s="67"/>
      <c r="C63" s="67"/>
      <c r="D63" s="67" t="s">
        <v>28</v>
      </c>
      <c r="E63" s="67"/>
      <c r="F63" s="63">
        <v>500</v>
      </c>
      <c r="G63" s="99">
        <v>3014.71</v>
      </c>
      <c r="H63" s="99">
        <v>2159.15</v>
      </c>
      <c r="I63" s="80">
        <f>SUM(F63,G63,-H63)</f>
        <v>1355.56</v>
      </c>
    </row>
    <row r="64" spans="1:13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1059.5999999999999</v>
      </c>
      <c r="I64" s="81">
        <f>SUM(F64,G64,-H64)</f>
        <v>140.40000000000009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1700</v>
      </c>
      <c r="G65" s="72">
        <f>SUM(G63:G64)</f>
        <v>3014.71</v>
      </c>
      <c r="H65" s="72">
        <f>ROUND(SUM(H62:H64),5)</f>
        <v>3218.75</v>
      </c>
      <c r="I65" s="72">
        <f>SUM(I63:I64)</f>
        <v>1495.96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400</v>
      </c>
      <c r="G67" s="63">
        <v>0</v>
      </c>
      <c r="H67" s="63">
        <v>296.92</v>
      </c>
      <c r="I67" s="80">
        <f>SUM(F67+G67-H67)</f>
        <v>103.07999999999998</v>
      </c>
    </row>
    <row r="68" spans="1:9">
      <c r="A68" s="67"/>
      <c r="B68" s="67"/>
      <c r="C68" s="67"/>
      <c r="D68" s="67" t="s">
        <v>21</v>
      </c>
      <c r="E68" s="67"/>
      <c r="F68" s="63">
        <v>2500</v>
      </c>
      <c r="G68" s="63">
        <v>0</v>
      </c>
      <c r="H68" s="99">
        <v>1187.8</v>
      </c>
      <c r="I68" s="80">
        <f t="shared" ref="I68:I84" si="5">SUM(F68+G68-H68)</f>
        <v>1312.2</v>
      </c>
    </row>
    <row r="69" spans="1:9">
      <c r="A69" s="67"/>
      <c r="B69" s="67"/>
      <c r="C69" s="67"/>
      <c r="D69" s="67" t="s">
        <v>103</v>
      </c>
      <c r="E69" s="67"/>
      <c r="F69" s="63">
        <v>2500</v>
      </c>
      <c r="G69" s="63">
        <v>0</v>
      </c>
      <c r="H69" s="99">
        <v>2373.69</v>
      </c>
      <c r="I69" s="80">
        <f>SUM(F69+G69-H69)</f>
        <v>126.30999999999995</v>
      </c>
    </row>
    <row r="70" spans="1:9">
      <c r="A70" s="67"/>
      <c r="B70" s="67"/>
      <c r="C70" s="67"/>
      <c r="D70" s="67" t="s">
        <v>20</v>
      </c>
      <c r="E70" s="67"/>
      <c r="F70" s="63">
        <v>0</v>
      </c>
      <c r="G70" s="63">
        <v>0</v>
      </c>
      <c r="H70" s="63">
        <v>0</v>
      </c>
      <c r="I70" s="80">
        <f t="shared" si="5"/>
        <v>0</v>
      </c>
    </row>
    <row r="71" spans="1:9">
      <c r="A71" s="67"/>
      <c r="B71" s="67"/>
      <c r="C71" s="67"/>
      <c r="D71" s="67" t="s">
        <v>123</v>
      </c>
      <c r="E71" s="67"/>
      <c r="F71" s="63">
        <v>2500</v>
      </c>
      <c r="G71" s="63">
        <v>100</v>
      </c>
      <c r="H71" s="63">
        <v>794.69</v>
      </c>
      <c r="I71" s="80">
        <f>F71+G71-H71</f>
        <v>1805.31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99">
        <v>1352.67</v>
      </c>
      <c r="I72" s="80">
        <f t="shared" si="5"/>
        <v>647.32999999999993</v>
      </c>
    </row>
    <row r="73" spans="1:9">
      <c r="A73" s="67"/>
      <c r="B73" s="67"/>
      <c r="C73" s="67"/>
      <c r="D73" s="67" t="s">
        <v>125</v>
      </c>
      <c r="E73" s="67"/>
      <c r="F73" s="63">
        <v>1250</v>
      </c>
      <c r="G73" s="63">
        <v>0</v>
      </c>
      <c r="H73" s="63">
        <v>197.21</v>
      </c>
      <c r="I73" s="80">
        <f t="shared" si="5"/>
        <v>1052.79</v>
      </c>
    </row>
    <row r="74" spans="1:9">
      <c r="A74" s="67"/>
      <c r="B74" s="67"/>
      <c r="C74" s="67"/>
      <c r="D74" s="67" t="s">
        <v>126</v>
      </c>
      <c r="E74" s="67"/>
      <c r="F74" s="63">
        <v>5000</v>
      </c>
      <c r="G74" s="63">
        <v>3770.53</v>
      </c>
      <c r="H74" s="99">
        <v>8416.93</v>
      </c>
      <c r="I74" s="80">
        <f t="shared" si="5"/>
        <v>353.60000000000036</v>
      </c>
    </row>
    <row r="75" spans="1:9">
      <c r="A75" s="67"/>
      <c r="B75" s="67"/>
      <c r="C75" s="67"/>
      <c r="D75" s="67" t="s">
        <v>127</v>
      </c>
      <c r="E75" s="67"/>
      <c r="F75" s="63">
        <v>500</v>
      </c>
      <c r="G75" s="63">
        <v>0</v>
      </c>
      <c r="H75" s="63">
        <v>401.91</v>
      </c>
      <c r="I75" s="80">
        <f t="shared" si="5"/>
        <v>98.089999999999975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157.41999999999999</v>
      </c>
      <c r="I76" s="80">
        <f t="shared" si="5"/>
        <v>342.58000000000004</v>
      </c>
    </row>
    <row r="77" spans="1:9">
      <c r="A77" s="67"/>
      <c r="B77" s="67"/>
      <c r="C77" s="67"/>
      <c r="D77" s="67" t="s">
        <v>135</v>
      </c>
      <c r="E77" s="67"/>
      <c r="F77" s="63">
        <v>750</v>
      </c>
      <c r="G77" s="63">
        <v>0</v>
      </c>
      <c r="H77" s="63">
        <v>200.76</v>
      </c>
      <c r="I77" s="80">
        <f t="shared" si="5"/>
        <v>549.24</v>
      </c>
    </row>
    <row r="78" spans="1:9">
      <c r="A78" s="67"/>
      <c r="B78" s="67"/>
      <c r="C78" s="67"/>
      <c r="D78" s="67" t="s">
        <v>13</v>
      </c>
      <c r="E78" s="67"/>
      <c r="F78" s="63">
        <v>1000</v>
      </c>
      <c r="G78" s="63">
        <v>0</v>
      </c>
      <c r="H78" s="63">
        <v>0</v>
      </c>
      <c r="I78" s="80">
        <f t="shared" si="5"/>
        <v>1000</v>
      </c>
    </row>
    <row r="79" spans="1:9">
      <c r="A79" s="67"/>
      <c r="B79" s="67"/>
      <c r="C79" s="67"/>
      <c r="D79" s="67" t="s">
        <v>12</v>
      </c>
      <c r="E79" s="67"/>
      <c r="F79" s="63">
        <v>0</v>
      </c>
      <c r="G79" s="63">
        <v>0</v>
      </c>
      <c r="H79" s="63">
        <v>0</v>
      </c>
      <c r="I79" s="80">
        <f t="shared" si="5"/>
        <v>0</v>
      </c>
    </row>
    <row r="80" spans="1:9">
      <c r="A80" s="67"/>
      <c r="B80" s="67"/>
      <c r="C80" s="67"/>
      <c r="D80" s="67" t="s">
        <v>10</v>
      </c>
      <c r="E80" s="67"/>
      <c r="F80" s="73">
        <v>50</v>
      </c>
      <c r="G80" s="63">
        <v>0</v>
      </c>
      <c r="H80" s="63">
        <v>0</v>
      </c>
      <c r="I80" s="80">
        <f t="shared" si="5"/>
        <v>50</v>
      </c>
    </row>
    <row r="81" spans="1:9">
      <c r="A81" s="67"/>
      <c r="B81" s="67"/>
      <c r="C81" s="67"/>
      <c r="D81" s="67" t="s">
        <v>145</v>
      </c>
      <c r="E81" s="67"/>
      <c r="F81" s="73">
        <v>0</v>
      </c>
      <c r="G81" s="63">
        <v>2638.4</v>
      </c>
      <c r="H81" s="63">
        <v>2180.84</v>
      </c>
      <c r="I81" s="80">
        <f t="shared" si="5"/>
        <v>457.55999999999995</v>
      </c>
    </row>
    <row r="82" spans="1:9">
      <c r="A82" s="67"/>
      <c r="B82" s="67"/>
      <c r="C82" s="67"/>
      <c r="D82" s="67" t="s">
        <v>147</v>
      </c>
      <c r="E82" s="67"/>
      <c r="F82" s="73">
        <v>500</v>
      </c>
      <c r="G82" s="63">
        <v>0</v>
      </c>
      <c r="H82" s="99">
        <v>366.59</v>
      </c>
      <c r="I82" s="80">
        <f t="shared" si="5"/>
        <v>133.41000000000003</v>
      </c>
    </row>
    <row r="83" spans="1:9">
      <c r="A83" s="67"/>
      <c r="B83" s="67"/>
      <c r="C83" s="67"/>
      <c r="D83" s="67" t="s">
        <v>150</v>
      </c>
      <c r="E83" s="67"/>
      <c r="F83" s="73">
        <v>0</v>
      </c>
      <c r="G83" s="63">
        <v>42289.88</v>
      </c>
      <c r="H83" s="99">
        <v>42289.88</v>
      </c>
      <c r="I83" s="80">
        <f t="shared" si="5"/>
        <v>0</v>
      </c>
    </row>
    <row r="84" spans="1:9" ht="14.25" customHeight="1" thickBot="1">
      <c r="A84" s="67"/>
      <c r="B84" s="67"/>
      <c r="C84" s="67"/>
      <c r="D84" s="67" t="s">
        <v>120</v>
      </c>
      <c r="E84" s="67"/>
      <c r="F84" s="71">
        <v>0</v>
      </c>
      <c r="G84" s="71">
        <v>0</v>
      </c>
      <c r="H84" s="71">
        <v>0</v>
      </c>
      <c r="I84" s="81">
        <f t="shared" si="5"/>
        <v>0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19450</v>
      </c>
      <c r="G85" s="74">
        <f>SUM(G67:G84)</f>
        <v>48798.81</v>
      </c>
      <c r="H85" s="74">
        <f>SUM(H67:H84)</f>
        <v>60217.31</v>
      </c>
      <c r="I85" s="107">
        <f>SUM(I67:I84)</f>
        <v>8031.5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66435.540000000008</v>
      </c>
      <c r="G87" s="133">
        <f>SUM(G85,G65,G61)</f>
        <v>143761.07</v>
      </c>
      <c r="H87" s="133">
        <f>SUM(H85,H65,H61)</f>
        <v>139577.74</v>
      </c>
      <c r="I87" s="133">
        <f>SUM(I85,I65,I61)</f>
        <v>70618.87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76054.3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0.32</v>
      </c>
      <c r="H95" s="76"/>
      <c r="I95" s="134">
        <v>7766.97</v>
      </c>
    </row>
    <row r="96" spans="1:9">
      <c r="D96" s="82" t="s">
        <v>118</v>
      </c>
      <c r="F96" s="63"/>
      <c r="G96" s="76"/>
      <c r="H96" s="76"/>
      <c r="I96" s="83">
        <v>66235.67</v>
      </c>
    </row>
    <row r="97" spans="1:9">
      <c r="F97" s="63"/>
      <c r="G97" s="76"/>
      <c r="H97" s="76"/>
      <c r="I97" s="135"/>
    </row>
    <row r="98" spans="1:9">
      <c r="F98" s="150" t="s">
        <v>157</v>
      </c>
      <c r="G98" s="75" t="s">
        <v>154</v>
      </c>
      <c r="H98" s="151" t="s">
        <v>155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38">
        <f>SUM(I100:I108)</f>
        <v>17292.219999999998</v>
      </c>
    </row>
    <row r="100" spans="1:9">
      <c r="E100" s="82" t="s">
        <v>112</v>
      </c>
      <c r="F100" s="90">
        <v>9203.69</v>
      </c>
      <c r="G100" s="96"/>
      <c r="H100" s="96"/>
      <c r="I100" s="90">
        <f>SUM(F100,G100,-H100)</f>
        <v>9203.69</v>
      </c>
    </row>
    <row r="101" spans="1:9">
      <c r="A101" s="69"/>
      <c r="B101" s="69"/>
      <c r="C101" s="69"/>
      <c r="D101" s="69"/>
      <c r="E101" s="82" t="s">
        <v>149</v>
      </c>
      <c r="F101" s="90">
        <v>1816.66</v>
      </c>
      <c r="G101" s="85"/>
      <c r="H101" s="85"/>
      <c r="I101" s="90">
        <f>SUM(F101,G101,-H101)</f>
        <v>1816.66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904.9</v>
      </c>
      <c r="G105" s="98"/>
      <c r="H105" s="85"/>
      <c r="I105" s="90">
        <f>SUM(F105,G105,-H105)</f>
        <v>904.9</v>
      </c>
    </row>
    <row r="106" spans="1:9">
      <c r="E106" s="97" t="s">
        <v>148</v>
      </c>
      <c r="F106" s="85">
        <v>4824.9799999999996</v>
      </c>
      <c r="G106" s="98"/>
      <c r="H106" s="85"/>
      <c r="I106" s="90">
        <v>4824.9799999999996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1:E21"/>
    <mergeCell ref="C28:E28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Actual_x000D_June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B79" zoomScale="150" workbookViewId="0">
      <selection activeCell="F36" sqref="F36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0</v>
      </c>
      <c r="H5" s="63">
        <v>0</v>
      </c>
      <c r="I5" s="63">
        <f>SUM(F5,G5,-H5)</f>
        <v>6000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0</v>
      </c>
      <c r="H6" s="63">
        <v>0</v>
      </c>
      <c r="I6" s="63">
        <f t="shared" ref="I6:I12" si="0">SUM(F6+G6-H6)</f>
        <v>6900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63">
        <v>0</v>
      </c>
      <c r="I7" s="63">
        <f t="shared" si="0"/>
        <v>7050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0</v>
      </c>
      <c r="H9" s="63">
        <v>0</v>
      </c>
      <c r="I9" s="63">
        <f t="shared" si="0"/>
        <v>800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0</v>
      </c>
      <c r="I11" s="63">
        <f t="shared" si="0"/>
        <v>4000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103" t="s">
        <v>77</v>
      </c>
      <c r="D13" s="103"/>
      <c r="E13" s="67"/>
      <c r="F13" s="72">
        <f>ROUND(SUM(F4:F12),5)</f>
        <v>37250</v>
      </c>
      <c r="G13" s="72">
        <f>ROUND(SUM(G3:G12),5)</f>
        <v>0</v>
      </c>
      <c r="H13" s="72">
        <f>ROUND(SUM(H3:H12),5)</f>
        <v>0</v>
      </c>
      <c r="I13" s="72">
        <f>SUM(I4:I12)</f>
        <v>37250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ref="I15:I20" si="1">SUM(F15+G15-H15)</f>
        <v>3000</v>
      </c>
    </row>
    <row r="16" spans="1:14">
      <c r="A16" s="67"/>
      <c r="B16" s="67"/>
      <c r="C16" s="67"/>
      <c r="D16" s="67" t="s">
        <v>159</v>
      </c>
      <c r="E16" s="67"/>
      <c r="F16" s="73">
        <v>10000</v>
      </c>
      <c r="G16" s="73">
        <v>0</v>
      </c>
      <c r="H16" s="73">
        <v>0</v>
      </c>
      <c r="I16" s="73">
        <f t="shared" ref="I16:I19" si="2">SUM(F16+G16-H16)</f>
        <v>10000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ref="I17" si="3">SUM(F17+G17-H17)</f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ref="I18" si="4">SUM(F18+G18-H18)</f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si="2"/>
        <v>10000</v>
      </c>
    </row>
    <row r="20" spans="1:9" ht="15" thickBot="1">
      <c r="A20" s="67"/>
      <c r="B20" s="67"/>
      <c r="C20" s="67"/>
      <c r="D20" s="92" t="s">
        <v>137</v>
      </c>
      <c r="E20" s="67"/>
      <c r="F20" s="106">
        <v>2600</v>
      </c>
      <c r="G20" s="106">
        <v>0</v>
      </c>
      <c r="H20" s="106">
        <v>0</v>
      </c>
      <c r="I20" s="106">
        <f t="shared" si="1"/>
        <v>2600</v>
      </c>
    </row>
    <row r="21" spans="1:9" ht="15" thickTop="1">
      <c r="A21" s="67"/>
      <c r="B21" s="67"/>
      <c r="C21" s="103" t="s">
        <v>72</v>
      </c>
      <c r="D21" s="103"/>
      <c r="E21" s="67"/>
      <c r="F21" s="72">
        <f>SUM(F15:F20)</f>
        <v>45600</v>
      </c>
      <c r="G21" s="72">
        <f>SUM(G15:G20)</f>
        <v>0</v>
      </c>
      <c r="H21" s="72">
        <f>SUM(H15:H20)</f>
        <v>0</v>
      </c>
      <c r="I21" s="72">
        <f>SUM(I15:I20)</f>
        <v>45600</v>
      </c>
    </row>
    <row r="22" spans="1:9">
      <c r="A22" s="67"/>
      <c r="B22" s="67"/>
      <c r="C22" s="183" t="s">
        <v>110</v>
      </c>
      <c r="D22" s="184"/>
      <c r="E22" s="184"/>
      <c r="F22" s="63"/>
      <c r="G22" s="63"/>
      <c r="H22" s="63"/>
      <c r="I22" s="63"/>
    </row>
    <row r="23" spans="1:9" ht="14.25" customHeight="1">
      <c r="A23" s="67"/>
      <c r="B23" s="67"/>
      <c r="C23" s="67"/>
      <c r="D23" s="67" t="s">
        <v>144</v>
      </c>
      <c r="E23" s="67"/>
      <c r="F23" s="63">
        <v>2000</v>
      </c>
      <c r="G23" s="63">
        <v>0</v>
      </c>
      <c r="H23" s="63">
        <v>0</v>
      </c>
      <c r="I23" s="73">
        <f>SUM(F23+G23-H23)</f>
        <v>2000</v>
      </c>
    </row>
    <row r="24" spans="1:9">
      <c r="A24" s="67"/>
      <c r="B24" s="67"/>
      <c r="C24" s="67"/>
      <c r="D24" s="67" t="s">
        <v>69</v>
      </c>
      <c r="E24" s="67"/>
      <c r="F24" s="63">
        <v>1000</v>
      </c>
      <c r="G24" s="63">
        <v>0</v>
      </c>
      <c r="H24" s="63">
        <v>0</v>
      </c>
      <c r="I24" s="73">
        <f t="shared" ref="I24:I27" si="5">SUM(F24+G24-H24)</f>
        <v>1000</v>
      </c>
    </row>
    <row r="25" spans="1:9" ht="15" customHeight="1">
      <c r="A25" s="67"/>
      <c r="B25" s="67"/>
      <c r="C25" s="67"/>
      <c r="D25" s="67" t="s">
        <v>68</v>
      </c>
      <c r="E25" s="67"/>
      <c r="F25" s="63">
        <v>1000</v>
      </c>
      <c r="G25" s="63">
        <v>0</v>
      </c>
      <c r="H25" s="63">
        <v>0</v>
      </c>
      <c r="I25" s="73">
        <f t="shared" si="5"/>
        <v>1000</v>
      </c>
    </row>
    <row r="26" spans="1:9">
      <c r="A26" s="67"/>
      <c r="B26" s="67"/>
      <c r="C26" s="67"/>
      <c r="D26" s="67" t="s">
        <v>117</v>
      </c>
      <c r="E26" s="67"/>
      <c r="F26" s="73">
        <v>1000</v>
      </c>
      <c r="G26" s="63">
        <v>0</v>
      </c>
      <c r="H26" s="63">
        <v>0</v>
      </c>
      <c r="I26" s="73">
        <f t="shared" si="5"/>
        <v>1000</v>
      </c>
    </row>
    <row r="27" spans="1:9">
      <c r="A27" s="67"/>
      <c r="B27" s="67"/>
      <c r="C27" s="67"/>
      <c r="D27" s="67" t="s">
        <v>140</v>
      </c>
      <c r="E27" s="67"/>
      <c r="F27" s="73">
        <v>2000</v>
      </c>
      <c r="G27" s="99">
        <v>3257.49</v>
      </c>
      <c r="H27" s="63">
        <v>0</v>
      </c>
      <c r="I27" s="73">
        <f t="shared" si="5"/>
        <v>5257.49</v>
      </c>
    </row>
    <row r="28" spans="1:9">
      <c r="A28" s="67"/>
      <c r="B28" s="67"/>
      <c r="C28" s="67"/>
      <c r="D28" s="165" t="s">
        <v>170</v>
      </c>
      <c r="E28" s="165"/>
      <c r="F28" s="166">
        <v>4000</v>
      </c>
      <c r="G28" s="167">
        <v>0</v>
      </c>
      <c r="H28" s="167">
        <v>2759.23</v>
      </c>
      <c r="I28" s="166">
        <f t="shared" ref="I28" si="6">SUM(F28+G28-H28)</f>
        <v>1240.77</v>
      </c>
    </row>
    <row r="29" spans="1:9">
      <c r="A29" s="67"/>
      <c r="B29" s="67"/>
      <c r="C29" s="185" t="s">
        <v>111</v>
      </c>
      <c r="D29" s="186"/>
      <c r="E29" s="186"/>
      <c r="F29" s="72">
        <f>SUM(F23:F28)</f>
        <v>11000</v>
      </c>
      <c r="G29" s="72">
        <f>SUM(G23:G28)</f>
        <v>3257.49</v>
      </c>
      <c r="H29" s="72">
        <f>SUM(H23:H27)</f>
        <v>0</v>
      </c>
      <c r="I29" s="72">
        <f>SUM(I23:I27)</f>
        <v>10257.49</v>
      </c>
    </row>
    <row r="30" spans="1:9" ht="15" thickBot="1">
      <c r="A30" s="67"/>
      <c r="B30" s="67"/>
      <c r="C30" s="158"/>
      <c r="D30" s="159"/>
      <c r="E30" s="159"/>
      <c r="F30" s="72"/>
      <c r="G30" s="72"/>
      <c r="H30" s="72"/>
      <c r="I30" s="72"/>
    </row>
    <row r="31" spans="1:9" ht="15" thickTop="1">
      <c r="A31" s="67"/>
      <c r="B31" s="67" t="s">
        <v>58</v>
      </c>
      <c r="C31" s="67"/>
      <c r="D31" s="67"/>
      <c r="E31" s="67"/>
      <c r="F31" s="128">
        <f>SUM(F29,F21,F13)</f>
        <v>93850</v>
      </c>
      <c r="G31" s="129">
        <f>SUM(G29,G21,G13)</f>
        <v>3257.49</v>
      </c>
      <c r="H31" s="130">
        <f>SUM(H29,H21,H13)</f>
        <v>0</v>
      </c>
      <c r="I31" s="128">
        <f>SUM(I29,I13,I21)</f>
        <v>93107.489999999991</v>
      </c>
    </row>
    <row r="32" spans="1:9">
      <c r="A32" s="67"/>
      <c r="B32" s="67"/>
      <c r="C32" s="67"/>
      <c r="D32" s="67"/>
      <c r="E32" s="67"/>
      <c r="F32" s="63"/>
      <c r="G32" s="76"/>
      <c r="H32" s="63"/>
      <c r="I32" s="63" t="s">
        <v>132</v>
      </c>
    </row>
    <row r="33" spans="1:9">
      <c r="A33" s="67"/>
      <c r="B33" s="67"/>
      <c r="C33" s="67"/>
      <c r="D33" s="103"/>
      <c r="E33" s="67"/>
      <c r="F33" s="73"/>
      <c r="G33" s="73"/>
      <c r="H33" s="73"/>
      <c r="I33" s="73"/>
    </row>
    <row r="34" spans="1:9">
      <c r="A34" s="67"/>
      <c r="B34" s="67"/>
      <c r="C34" s="67"/>
      <c r="D34" s="103"/>
      <c r="E34" s="67"/>
      <c r="F34" s="63"/>
      <c r="G34" s="93"/>
      <c r="H34" s="63"/>
      <c r="I34" s="63"/>
    </row>
    <row r="35" spans="1:9">
      <c r="A35" s="67"/>
      <c r="B35" s="67"/>
      <c r="C35" s="67"/>
      <c r="D35" s="67"/>
      <c r="E35" s="131" t="s">
        <v>57</v>
      </c>
      <c r="F35" s="63"/>
      <c r="G35" s="76"/>
      <c r="H35" s="63"/>
      <c r="I35" s="132">
        <v>67818.149999999994</v>
      </c>
    </row>
    <row r="36" spans="1:9">
      <c r="A36" s="67"/>
      <c r="B36" s="67"/>
      <c r="C36" s="67"/>
      <c r="D36" s="67"/>
      <c r="E36" s="67"/>
      <c r="F36" s="63"/>
      <c r="G36" s="76"/>
      <c r="H36" s="63"/>
      <c r="I36" s="77"/>
    </row>
    <row r="37" spans="1:9">
      <c r="A37" s="67"/>
      <c r="B37" s="67"/>
      <c r="C37" s="67"/>
      <c r="D37" s="67"/>
      <c r="E37" s="67"/>
      <c r="F37" s="63"/>
      <c r="G37" s="78"/>
      <c r="H37" s="63"/>
      <c r="I37" s="75"/>
    </row>
    <row r="38" spans="1:9">
      <c r="A38" s="67"/>
      <c r="B38" s="67"/>
      <c r="C38" s="67" t="s">
        <v>56</v>
      </c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 t="s">
        <v>134</v>
      </c>
      <c r="E40" s="67"/>
      <c r="F40" s="63">
        <v>0</v>
      </c>
      <c r="G40" s="63">
        <v>0</v>
      </c>
      <c r="H40" s="63">
        <v>0</v>
      </c>
      <c r="I40" s="73">
        <f t="shared" ref="I40:I59" si="7">SUM(F40+G40-H40)</f>
        <v>0</v>
      </c>
    </row>
    <row r="41" spans="1:9">
      <c r="A41" s="67"/>
      <c r="B41" s="67"/>
      <c r="C41" s="67"/>
      <c r="D41" s="67" t="s">
        <v>130</v>
      </c>
      <c r="E41" s="67"/>
      <c r="F41" s="63">
        <v>0</v>
      </c>
      <c r="G41" s="63">
        <v>0</v>
      </c>
      <c r="H41" s="63">
        <v>0</v>
      </c>
      <c r="I41" s="73">
        <f>SUM(F41,G41,-H41)</f>
        <v>0</v>
      </c>
    </row>
    <row r="42" spans="1:9">
      <c r="A42" s="67"/>
      <c r="B42" s="67"/>
      <c r="C42" s="67"/>
      <c r="D42" s="67" t="s">
        <v>53</v>
      </c>
      <c r="E42" s="67"/>
      <c r="F42" s="63">
        <v>0</v>
      </c>
      <c r="G42" s="99">
        <v>1040</v>
      </c>
      <c r="H42" s="63">
        <v>0</v>
      </c>
      <c r="I42" s="73">
        <f t="shared" si="7"/>
        <v>1040</v>
      </c>
    </row>
    <row r="43" spans="1:9">
      <c r="A43" s="67"/>
      <c r="B43" s="67"/>
      <c r="C43" s="67"/>
      <c r="D43" s="67" t="s">
        <v>52</v>
      </c>
      <c r="E43" s="67"/>
      <c r="F43" s="63">
        <v>3500</v>
      </c>
      <c r="G43" s="63">
        <v>0</v>
      </c>
      <c r="H43" s="63">
        <v>0</v>
      </c>
      <c r="I43" s="73">
        <f>SUM(F43,G43,-H43)</f>
        <v>3500</v>
      </c>
    </row>
    <row r="44" spans="1:9">
      <c r="A44" s="67"/>
      <c r="B44" s="67"/>
      <c r="C44" s="67"/>
      <c r="D44" s="67" t="s">
        <v>51</v>
      </c>
      <c r="E44" s="67"/>
      <c r="F44" s="63">
        <v>800</v>
      </c>
      <c r="G44" s="63">
        <v>0</v>
      </c>
      <c r="H44" s="63">
        <v>0</v>
      </c>
      <c r="I44" s="73">
        <f t="shared" si="7"/>
        <v>800</v>
      </c>
    </row>
    <row r="45" spans="1:9">
      <c r="A45" s="67"/>
      <c r="B45" s="67"/>
      <c r="C45" s="67"/>
      <c r="D45" s="67" t="s">
        <v>50</v>
      </c>
      <c r="E45" s="67"/>
      <c r="F45" s="63">
        <v>500</v>
      </c>
      <c r="G45" s="63">
        <v>0</v>
      </c>
      <c r="H45" s="63">
        <v>0</v>
      </c>
      <c r="I45" s="73">
        <f t="shared" si="7"/>
        <v>500</v>
      </c>
    </row>
    <row r="46" spans="1:9">
      <c r="A46" s="67"/>
      <c r="B46" s="67"/>
      <c r="C46" s="67"/>
      <c r="D46" s="67" t="s">
        <v>142</v>
      </c>
      <c r="E46" s="67"/>
      <c r="F46" s="63">
        <v>8500</v>
      </c>
      <c r="G46" s="63">
        <v>0</v>
      </c>
      <c r="H46" s="63">
        <v>0</v>
      </c>
      <c r="I46" s="73">
        <f t="shared" si="7"/>
        <v>8500</v>
      </c>
    </row>
    <row r="47" spans="1:9">
      <c r="A47" s="67"/>
      <c r="B47" s="67"/>
      <c r="C47" s="67"/>
      <c r="D47" s="67" t="s">
        <v>48</v>
      </c>
      <c r="E47" s="67"/>
      <c r="F47" s="63">
        <v>500</v>
      </c>
      <c r="G47" s="63">
        <v>0</v>
      </c>
      <c r="H47" s="63">
        <v>0</v>
      </c>
      <c r="I47" s="73">
        <f t="shared" si="7"/>
        <v>500</v>
      </c>
    </row>
    <row r="48" spans="1:9">
      <c r="A48" s="67"/>
      <c r="B48" s="67"/>
      <c r="C48" s="67"/>
      <c r="D48" s="67" t="s">
        <v>152</v>
      </c>
      <c r="E48" s="79"/>
      <c r="F48" s="63">
        <v>1000</v>
      </c>
      <c r="G48" s="63">
        <v>90</v>
      </c>
      <c r="H48" s="63">
        <v>90</v>
      </c>
      <c r="I48" s="73">
        <f t="shared" si="7"/>
        <v>1000</v>
      </c>
    </row>
    <row r="49" spans="1:9">
      <c r="A49" s="67"/>
      <c r="B49" s="67"/>
      <c r="C49" s="67"/>
      <c r="D49" s="67" t="s">
        <v>45</v>
      </c>
      <c r="E49" s="79"/>
      <c r="F49" s="63">
        <v>4000</v>
      </c>
      <c r="G49" s="63">
        <v>0</v>
      </c>
      <c r="H49" s="63">
        <v>0</v>
      </c>
      <c r="I49" s="73">
        <f t="shared" si="7"/>
        <v>4000</v>
      </c>
    </row>
    <row r="50" spans="1:9">
      <c r="A50" s="67"/>
      <c r="B50" s="67"/>
      <c r="C50" s="67"/>
      <c r="D50" s="67" t="s">
        <v>44</v>
      </c>
      <c r="E50" s="79"/>
      <c r="F50" s="63">
        <v>1000</v>
      </c>
      <c r="G50" s="63">
        <v>0</v>
      </c>
      <c r="H50" s="63">
        <v>0</v>
      </c>
      <c r="I50" s="73">
        <f t="shared" si="7"/>
        <v>1000</v>
      </c>
    </row>
    <row r="51" spans="1:9">
      <c r="A51" s="67"/>
      <c r="B51" s="67"/>
      <c r="C51" s="67"/>
      <c r="D51" s="67" t="s">
        <v>43</v>
      </c>
      <c r="E51" s="67"/>
      <c r="F51" s="63">
        <v>1640</v>
      </c>
      <c r="G51" s="63">
        <v>0</v>
      </c>
      <c r="H51" s="63">
        <v>0</v>
      </c>
      <c r="I51" s="73">
        <f t="shared" si="7"/>
        <v>1640</v>
      </c>
    </row>
    <row r="52" spans="1:9">
      <c r="A52" s="67"/>
      <c r="B52" s="67"/>
      <c r="C52" s="67"/>
      <c r="D52" s="67" t="s">
        <v>122</v>
      </c>
      <c r="E52" s="67"/>
      <c r="F52" s="63">
        <v>1500</v>
      </c>
      <c r="G52" s="63">
        <v>0</v>
      </c>
      <c r="H52" s="63">
        <v>0</v>
      </c>
      <c r="I52" s="73">
        <f t="shared" si="7"/>
        <v>1500</v>
      </c>
    </row>
    <row r="53" spans="1:9">
      <c r="A53" s="67"/>
      <c r="B53" s="67"/>
      <c r="C53" s="67"/>
      <c r="D53" s="67" t="s">
        <v>40</v>
      </c>
      <c r="E53" s="67"/>
      <c r="F53" s="63">
        <v>250</v>
      </c>
      <c r="G53" s="63">
        <v>0</v>
      </c>
      <c r="H53" s="63">
        <v>60.39</v>
      </c>
      <c r="I53" s="73">
        <f t="shared" si="7"/>
        <v>189.61</v>
      </c>
    </row>
    <row r="54" spans="1:9">
      <c r="A54" s="67"/>
      <c r="B54" s="67"/>
      <c r="C54" s="67"/>
      <c r="D54" s="67" t="s">
        <v>39</v>
      </c>
      <c r="E54" s="67"/>
      <c r="F54" s="63">
        <v>30000</v>
      </c>
      <c r="G54" s="63">
        <v>0</v>
      </c>
      <c r="H54" s="63">
        <v>0</v>
      </c>
      <c r="I54" s="73">
        <f t="shared" si="7"/>
        <v>30000</v>
      </c>
    </row>
    <row r="55" spans="1:9">
      <c r="A55" s="67"/>
      <c r="B55" s="67"/>
      <c r="C55" s="67"/>
      <c r="D55" s="67" t="s">
        <v>38</v>
      </c>
      <c r="E55" s="67"/>
      <c r="F55" s="63">
        <v>250</v>
      </c>
      <c r="G55" s="63">
        <v>0</v>
      </c>
      <c r="H55" s="63">
        <v>0</v>
      </c>
      <c r="I55" s="73">
        <f t="shared" si="7"/>
        <v>250</v>
      </c>
    </row>
    <row r="56" spans="1:9">
      <c r="A56" s="67"/>
      <c r="B56" s="67"/>
      <c r="C56" s="67"/>
      <c r="D56" s="67" t="s">
        <v>37</v>
      </c>
      <c r="E56" s="67"/>
      <c r="F56" s="63">
        <v>500</v>
      </c>
      <c r="G56" s="63">
        <v>0</v>
      </c>
      <c r="H56" s="63">
        <v>0</v>
      </c>
      <c r="I56" s="73">
        <f t="shared" si="7"/>
        <v>500</v>
      </c>
    </row>
    <row r="57" spans="1:9">
      <c r="A57" s="67"/>
      <c r="B57" s="67"/>
      <c r="C57" s="67"/>
      <c r="D57" s="67" t="s">
        <v>36</v>
      </c>
      <c r="E57" s="67"/>
      <c r="F57" s="63">
        <v>500</v>
      </c>
      <c r="G57" s="63">
        <v>0</v>
      </c>
      <c r="H57" s="63">
        <v>0</v>
      </c>
      <c r="I57" s="73">
        <f t="shared" si="7"/>
        <v>500</v>
      </c>
    </row>
    <row r="58" spans="1:9">
      <c r="A58" s="67"/>
      <c r="B58" s="67"/>
      <c r="C58" s="67"/>
      <c r="D58" s="67" t="s">
        <v>35</v>
      </c>
      <c r="E58" s="67"/>
      <c r="F58" s="63">
        <v>0</v>
      </c>
      <c r="G58" s="63">
        <v>0</v>
      </c>
      <c r="H58" s="63">
        <v>0</v>
      </c>
      <c r="I58" s="73">
        <f t="shared" si="7"/>
        <v>0</v>
      </c>
    </row>
    <row r="59" spans="1:9" ht="15" thickBot="1">
      <c r="A59" s="67"/>
      <c r="B59" s="67"/>
      <c r="C59" s="67"/>
      <c r="D59" s="67" t="s">
        <v>121</v>
      </c>
      <c r="E59" s="67"/>
      <c r="F59" s="143">
        <v>1000</v>
      </c>
      <c r="G59" s="71">
        <v>0</v>
      </c>
      <c r="H59" s="71">
        <v>0</v>
      </c>
      <c r="I59" s="71">
        <f t="shared" si="7"/>
        <v>1000</v>
      </c>
    </row>
    <row r="60" spans="1:9">
      <c r="A60" s="67"/>
      <c r="B60" s="67"/>
      <c r="C60" s="103" t="s">
        <v>30</v>
      </c>
      <c r="D60" s="103"/>
      <c r="E60" s="67"/>
      <c r="F60" s="72">
        <f>SUM(F40:F59)</f>
        <v>55440</v>
      </c>
      <c r="G60" s="72">
        <f>SUM(G40:G59)</f>
        <v>1130</v>
      </c>
      <c r="H60" s="72">
        <f>SUM(H40:H59)</f>
        <v>150.38999999999999</v>
      </c>
      <c r="I60" s="72">
        <f>SUM(I40:I59)</f>
        <v>56419.61</v>
      </c>
    </row>
    <row r="61" spans="1:9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9">
      <c r="A62" s="67"/>
      <c r="B62" s="67"/>
      <c r="C62" s="67"/>
      <c r="D62" s="67" t="s">
        <v>163</v>
      </c>
      <c r="E62" s="67"/>
      <c r="F62" s="63">
        <v>250</v>
      </c>
      <c r="G62" s="63">
        <v>0</v>
      </c>
      <c r="H62" s="63">
        <v>0</v>
      </c>
      <c r="I62" s="80">
        <f>SUM(F62,G62,-H62)</f>
        <v>250</v>
      </c>
    </row>
    <row r="63" spans="1:9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0</v>
      </c>
      <c r="I63" s="81">
        <f>SUM(F63,G63,-H63)</f>
        <v>1200</v>
      </c>
    </row>
    <row r="64" spans="1:9">
      <c r="A64" s="67"/>
      <c r="B64" s="67"/>
      <c r="C64" s="103" t="s">
        <v>24</v>
      </c>
      <c r="D64" s="103"/>
      <c r="E64" s="67"/>
      <c r="F64" s="72">
        <f>SUM(F62:F63)</f>
        <v>1450</v>
      </c>
      <c r="G64" s="72">
        <f>SUM(G62:G63)</f>
        <v>0</v>
      </c>
      <c r="H64" s="72">
        <f>ROUND(SUM(H61:H63),5)</f>
        <v>0</v>
      </c>
      <c r="I64" s="72">
        <f>SUM(I62:I63)</f>
        <v>1450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450</v>
      </c>
      <c r="G66" s="63">
        <v>0</v>
      </c>
      <c r="H66" s="63">
        <v>0</v>
      </c>
      <c r="I66" s="80">
        <f>SUM(F66+G66-H66)</f>
        <v>450</v>
      </c>
    </row>
    <row r="67" spans="1:9">
      <c r="A67" s="67"/>
      <c r="B67" s="67"/>
      <c r="C67" s="67"/>
      <c r="D67" s="67" t="s">
        <v>21</v>
      </c>
      <c r="E67" s="67"/>
      <c r="F67" s="63">
        <v>2000</v>
      </c>
      <c r="G67" s="63">
        <v>0</v>
      </c>
      <c r="H67" s="63">
        <v>0</v>
      </c>
      <c r="I67" s="80">
        <f t="shared" ref="I67:I82" si="8">SUM(F67+G67-H67)</f>
        <v>2000</v>
      </c>
    </row>
    <row r="68" spans="1:9">
      <c r="A68" s="67"/>
      <c r="B68" s="67"/>
      <c r="C68" s="67"/>
      <c r="D68" s="67" t="s">
        <v>103</v>
      </c>
      <c r="E68" s="67"/>
      <c r="F68" s="63">
        <v>3350</v>
      </c>
      <c r="G68" s="63">
        <v>0</v>
      </c>
      <c r="H68" s="63">
        <v>0</v>
      </c>
      <c r="I68" s="80">
        <f>SUM(F68+G68-H68)</f>
        <v>3350</v>
      </c>
    </row>
    <row r="69" spans="1:9">
      <c r="A69" s="67"/>
      <c r="B69" s="67"/>
      <c r="C69" s="67"/>
      <c r="D69" s="67" t="s">
        <v>20</v>
      </c>
      <c r="E69" s="67"/>
      <c r="F69" s="63">
        <v>5325</v>
      </c>
      <c r="G69" s="63">
        <v>0</v>
      </c>
      <c r="H69" s="63">
        <v>0</v>
      </c>
      <c r="I69" s="80">
        <f t="shared" si="8"/>
        <v>5325</v>
      </c>
    </row>
    <row r="70" spans="1:9">
      <c r="A70" s="67"/>
      <c r="B70" s="67"/>
      <c r="C70" s="67"/>
      <c r="D70" s="67" t="s">
        <v>123</v>
      </c>
      <c r="E70" s="67"/>
      <c r="F70" s="63">
        <v>1500</v>
      </c>
      <c r="G70" s="63">
        <v>0</v>
      </c>
      <c r="H70" s="63">
        <v>0</v>
      </c>
      <c r="I70" s="80">
        <f>F70+G70-H70</f>
        <v>1500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0</v>
      </c>
      <c r="I71" s="80">
        <f t="shared" si="8"/>
        <v>2000</v>
      </c>
    </row>
    <row r="72" spans="1:9">
      <c r="A72" s="67"/>
      <c r="B72" s="67"/>
      <c r="C72" s="67"/>
      <c r="D72" s="67" t="s">
        <v>125</v>
      </c>
      <c r="E72" s="67"/>
      <c r="F72" s="63">
        <v>1550</v>
      </c>
      <c r="G72" s="63">
        <v>0</v>
      </c>
      <c r="H72" s="63">
        <v>0</v>
      </c>
      <c r="I72" s="80">
        <f t="shared" si="8"/>
        <v>1550</v>
      </c>
    </row>
    <row r="73" spans="1:9">
      <c r="A73" s="67"/>
      <c r="B73" s="67"/>
      <c r="C73" s="67"/>
      <c r="D73" s="67" t="s">
        <v>126</v>
      </c>
      <c r="E73" s="67"/>
      <c r="F73" s="63">
        <v>1500</v>
      </c>
      <c r="G73" s="63">
        <v>0</v>
      </c>
      <c r="H73" s="63">
        <v>0</v>
      </c>
      <c r="I73" s="80">
        <f t="shared" si="8"/>
        <v>1500</v>
      </c>
    </row>
    <row r="74" spans="1:9">
      <c r="A74" s="67"/>
      <c r="B74" s="67"/>
      <c r="C74" s="67"/>
      <c r="D74" s="67" t="s">
        <v>127</v>
      </c>
      <c r="E74" s="67"/>
      <c r="F74" s="63">
        <v>600</v>
      </c>
      <c r="G74" s="63">
        <v>0</v>
      </c>
      <c r="H74" s="63">
        <v>0</v>
      </c>
      <c r="I74" s="80">
        <f t="shared" si="8"/>
        <v>600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8"/>
        <v>500</v>
      </c>
    </row>
    <row r="76" spans="1:9">
      <c r="A76" s="67"/>
      <c r="B76" s="67"/>
      <c r="C76" s="67"/>
      <c r="D76" s="67" t="s">
        <v>164</v>
      </c>
      <c r="E76" s="67"/>
      <c r="F76" s="63">
        <v>300</v>
      </c>
      <c r="G76" s="63">
        <v>0</v>
      </c>
      <c r="H76" s="63">
        <v>0</v>
      </c>
      <c r="I76" s="80">
        <f t="shared" si="8"/>
        <v>300</v>
      </c>
    </row>
    <row r="77" spans="1:9">
      <c r="A77" s="67"/>
      <c r="B77" s="67"/>
      <c r="C77" s="67"/>
      <c r="D77" s="67" t="s">
        <v>13</v>
      </c>
      <c r="E77" s="67"/>
      <c r="F77" s="63">
        <v>500</v>
      </c>
      <c r="G77" s="63">
        <v>0</v>
      </c>
      <c r="H77" s="63">
        <v>0</v>
      </c>
      <c r="I77" s="80">
        <f t="shared" si="8"/>
        <v>500</v>
      </c>
    </row>
    <row r="78" spans="1:9">
      <c r="A78" s="67"/>
      <c r="B78" s="67"/>
      <c r="C78" s="67"/>
      <c r="D78" s="67" t="s">
        <v>10</v>
      </c>
      <c r="E78" s="67"/>
      <c r="F78" s="73">
        <v>300</v>
      </c>
      <c r="G78" s="63">
        <v>0</v>
      </c>
      <c r="H78" s="63">
        <v>0</v>
      </c>
      <c r="I78" s="80">
        <f t="shared" si="8"/>
        <v>300</v>
      </c>
    </row>
    <row r="79" spans="1:9">
      <c r="A79" s="67"/>
      <c r="B79" s="67"/>
      <c r="C79" s="67"/>
      <c r="D79" s="67" t="s">
        <v>165</v>
      </c>
      <c r="E79" s="67"/>
      <c r="F79" s="73">
        <v>1700</v>
      </c>
      <c r="G79" s="63">
        <v>0</v>
      </c>
      <c r="H79" s="63">
        <v>0</v>
      </c>
      <c r="I79" s="80">
        <f t="shared" si="8"/>
        <v>1700</v>
      </c>
    </row>
    <row r="80" spans="1:9">
      <c r="A80" s="67"/>
      <c r="B80" s="67"/>
      <c r="C80" s="67"/>
      <c r="D80" s="67" t="s">
        <v>168</v>
      </c>
      <c r="E80" s="67"/>
      <c r="F80" s="73">
        <v>1455</v>
      </c>
      <c r="G80" s="63">
        <v>0</v>
      </c>
      <c r="H80" s="63">
        <v>0</v>
      </c>
      <c r="I80" s="80">
        <f t="shared" si="8"/>
        <v>1455</v>
      </c>
    </row>
    <row r="81" spans="1:9">
      <c r="A81" s="67"/>
      <c r="B81" s="67"/>
      <c r="C81" s="67"/>
      <c r="D81" s="67" t="s">
        <v>166</v>
      </c>
      <c r="E81" s="67"/>
      <c r="F81" s="73">
        <v>100</v>
      </c>
      <c r="G81" s="73">
        <v>0</v>
      </c>
      <c r="H81" s="73">
        <v>0</v>
      </c>
      <c r="I81" s="164">
        <f>SUM(F81+G81-H81)</f>
        <v>100</v>
      </c>
    </row>
    <row r="82" spans="1:9" ht="14.25" customHeight="1">
      <c r="A82" s="67"/>
      <c r="B82" s="67"/>
      <c r="C82" s="67"/>
      <c r="D82" s="67" t="s">
        <v>167</v>
      </c>
      <c r="E82" s="67"/>
      <c r="F82" s="73">
        <v>160</v>
      </c>
      <c r="G82" s="73">
        <v>0</v>
      </c>
      <c r="H82" s="73">
        <v>0</v>
      </c>
      <c r="I82" s="164">
        <f t="shared" si="8"/>
        <v>160</v>
      </c>
    </row>
    <row r="83" spans="1:9" ht="14.25" customHeight="1" thickBot="1">
      <c r="A83" s="67"/>
      <c r="B83" s="67"/>
      <c r="C83" s="67"/>
      <c r="D83" s="165" t="s">
        <v>169</v>
      </c>
      <c r="E83" s="165"/>
      <c r="F83" s="168">
        <v>1684.42</v>
      </c>
      <c r="G83" s="168">
        <v>0</v>
      </c>
      <c r="H83" s="168">
        <v>1027.42</v>
      </c>
      <c r="I83" s="169">
        <f t="shared" ref="I83" si="9">SUM(F83+G83-H83)</f>
        <v>657</v>
      </c>
    </row>
    <row r="84" spans="1:9">
      <c r="A84" s="67"/>
      <c r="B84" s="67"/>
      <c r="C84" s="103" t="s">
        <v>7</v>
      </c>
      <c r="D84" s="103"/>
      <c r="E84" s="67"/>
      <c r="F84" s="74">
        <f>SUM(F66:F83)</f>
        <v>24974.42</v>
      </c>
      <c r="G84" s="74">
        <f>SUM(G66:G82)</f>
        <v>0</v>
      </c>
      <c r="H84" s="74">
        <f>SUM(H66:H82)</f>
        <v>0</v>
      </c>
      <c r="I84" s="107">
        <f>SUM(I66:I82)</f>
        <v>23290</v>
      </c>
    </row>
    <row r="85" spans="1:9">
      <c r="A85" s="67"/>
      <c r="B85" s="67"/>
      <c r="C85" s="67"/>
      <c r="D85" s="67"/>
      <c r="E85" s="67"/>
      <c r="F85" s="74"/>
      <c r="G85" s="74"/>
      <c r="H85" s="74"/>
      <c r="I85" s="107"/>
    </row>
    <row r="86" spans="1:9" ht="15" thickBot="1">
      <c r="A86" s="67"/>
      <c r="B86" s="67"/>
      <c r="C86" s="67" t="s">
        <v>141</v>
      </c>
      <c r="D86" s="67"/>
      <c r="E86" s="67"/>
      <c r="F86" s="133">
        <f>SUM(F84,F64,F60)</f>
        <v>81864.42</v>
      </c>
      <c r="G86" s="133">
        <f>SUM(G84,G64,G60)</f>
        <v>1130</v>
      </c>
      <c r="H86" s="133">
        <f>SUM(H84,H64,H60)</f>
        <v>150.38999999999999</v>
      </c>
      <c r="I86" s="133">
        <f>SUM(I84,I64,I60)</f>
        <v>81159.61</v>
      </c>
    </row>
    <row r="87" spans="1:9">
      <c r="A87" s="67"/>
      <c r="B87" s="67"/>
      <c r="C87" s="67"/>
      <c r="D87" s="67"/>
      <c r="E87" s="67"/>
      <c r="F87" s="74"/>
      <c r="G87" s="74"/>
      <c r="H87" s="74"/>
      <c r="I87" s="74"/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74966.490000000005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0.33</v>
      </c>
      <c r="H95" s="76"/>
      <c r="I95" s="134">
        <v>7767.3</v>
      </c>
    </row>
    <row r="96" spans="1:9">
      <c r="D96" s="82" t="s">
        <v>118</v>
      </c>
      <c r="F96" s="63"/>
      <c r="G96" s="76"/>
      <c r="H96" s="76"/>
      <c r="I96" s="115">
        <v>65962.48</v>
      </c>
    </row>
    <row r="97" spans="1:9">
      <c r="F97" s="63"/>
      <c r="G97" s="76"/>
      <c r="H97" s="76"/>
      <c r="I97" s="135"/>
    </row>
    <row r="98" spans="1:9">
      <c r="F98" s="150" t="s">
        <v>171</v>
      </c>
      <c r="G98" s="75" t="s">
        <v>172</v>
      </c>
      <c r="H98" s="151" t="s">
        <v>173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23">
        <f>SUM(I100:I108)</f>
        <v>13827.55</v>
      </c>
    </row>
    <row r="100" spans="1:9">
      <c r="E100" s="82" t="s">
        <v>112</v>
      </c>
      <c r="F100" s="90">
        <v>9203.69</v>
      </c>
      <c r="G100" s="96"/>
      <c r="H100" s="96">
        <v>1300</v>
      </c>
      <c r="I100" s="90">
        <f>SUM(F100,G100,-H100)</f>
        <v>7903.6900000000005</v>
      </c>
    </row>
    <row r="101" spans="1:9">
      <c r="A101" s="69"/>
      <c r="B101" s="69"/>
      <c r="C101" s="69"/>
      <c r="D101" s="69"/>
      <c r="E101" s="82" t="s">
        <v>149</v>
      </c>
      <c r="F101" s="90">
        <v>1816.66</v>
      </c>
      <c r="G101" s="85"/>
      <c r="H101" s="85"/>
      <c r="I101" s="90">
        <f>SUM(F101,G101,-H101)</f>
        <v>1816.66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904.9</v>
      </c>
      <c r="G105" s="98"/>
      <c r="H105" s="85"/>
      <c r="I105" s="90">
        <f>SUM(F105,G105,-H105)</f>
        <v>904.9</v>
      </c>
    </row>
    <row r="106" spans="1:9">
      <c r="E106" s="97" t="s">
        <v>148</v>
      </c>
      <c r="F106" s="85">
        <v>4824.9799999999996</v>
      </c>
      <c r="G106" s="98"/>
      <c r="H106" s="85">
        <v>2164.67</v>
      </c>
      <c r="I106" s="90">
        <f>SUM(F106,G106,-H106)</f>
        <v>2660.3099999999995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2:E22"/>
    <mergeCell ref="C29:E29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Actual_x000D_July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B40" zoomScale="150" workbookViewId="0">
      <selection activeCell="E33" sqref="E33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0</v>
      </c>
      <c r="H5" s="99">
        <v>831.12</v>
      </c>
      <c r="I5" s="63">
        <f>SUM(F5,G5,-H5)</f>
        <v>5168.88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0</v>
      </c>
      <c r="H6" s="63">
        <v>0</v>
      </c>
      <c r="I6" s="63">
        <f t="shared" ref="I6:I12" si="0">SUM(F6+G6-H6)</f>
        <v>6900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63">
        <v>0</v>
      </c>
      <c r="I7" s="63">
        <f t="shared" si="0"/>
        <v>7050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0</v>
      </c>
      <c r="H9" s="63">
        <v>0</v>
      </c>
      <c r="I9" s="63">
        <f t="shared" si="0"/>
        <v>800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0</v>
      </c>
      <c r="I11" s="63">
        <f t="shared" si="0"/>
        <v>4000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103" t="s">
        <v>77</v>
      </c>
      <c r="D13" s="103"/>
      <c r="E13" s="67"/>
      <c r="F13" s="72">
        <f>ROUND(SUM(F4:F12),5)</f>
        <v>37250</v>
      </c>
      <c r="G13" s="72">
        <f>ROUND(SUM(G3:G12),5)</f>
        <v>0</v>
      </c>
      <c r="H13" s="72">
        <f>ROUND(SUM(H3:H12),5)</f>
        <v>831.12</v>
      </c>
      <c r="I13" s="72">
        <f>SUM(I4:I12)</f>
        <v>36418.880000000005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ref="I15:I20" si="1">SUM(F15+G15-H15)</f>
        <v>3000</v>
      </c>
    </row>
    <row r="16" spans="1:14">
      <c r="A16" s="67"/>
      <c r="B16" s="67"/>
      <c r="C16" s="67"/>
      <c r="D16" s="67" t="s">
        <v>159</v>
      </c>
      <c r="E16" s="67"/>
      <c r="F16" s="73">
        <v>10000</v>
      </c>
      <c r="G16" s="73">
        <v>0</v>
      </c>
      <c r="H16" s="73">
        <v>0</v>
      </c>
      <c r="I16" s="73">
        <f t="shared" ref="I16:I19" si="2">SUM(F16+G16-H16)</f>
        <v>10000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2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2"/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si="2"/>
        <v>10000</v>
      </c>
    </row>
    <row r="20" spans="1:9" ht="15" thickBot="1">
      <c r="A20" s="67"/>
      <c r="B20" s="67"/>
      <c r="C20" s="67"/>
      <c r="D20" s="92" t="s">
        <v>137</v>
      </c>
      <c r="E20" s="67"/>
      <c r="F20" s="106">
        <v>2600</v>
      </c>
      <c r="G20" s="106">
        <v>0</v>
      </c>
      <c r="H20" s="106">
        <v>0</v>
      </c>
      <c r="I20" s="106">
        <f t="shared" si="1"/>
        <v>2600</v>
      </c>
    </row>
    <row r="21" spans="1:9" ht="15" thickTop="1">
      <c r="A21" s="67"/>
      <c r="B21" s="67"/>
      <c r="C21" s="103" t="s">
        <v>72</v>
      </c>
      <c r="D21" s="103"/>
      <c r="E21" s="67"/>
      <c r="F21" s="72">
        <f>SUM(F15:F20)</f>
        <v>45600</v>
      </c>
      <c r="G21" s="72">
        <f>SUM(G15:G20)</f>
        <v>0</v>
      </c>
      <c r="H21" s="72">
        <f>SUM(H15:H20)</f>
        <v>0</v>
      </c>
      <c r="I21" s="72">
        <f>SUM(I15:I20)</f>
        <v>45600</v>
      </c>
    </row>
    <row r="22" spans="1:9">
      <c r="A22" s="67"/>
      <c r="B22" s="67"/>
      <c r="C22" s="183" t="s">
        <v>110</v>
      </c>
      <c r="D22" s="184"/>
      <c r="E22" s="184"/>
      <c r="F22" s="63"/>
      <c r="G22" s="63"/>
      <c r="H22" s="63"/>
      <c r="I22" s="63"/>
    </row>
    <row r="23" spans="1:9" ht="14.25" customHeight="1">
      <c r="A23" s="67"/>
      <c r="B23" s="67"/>
      <c r="C23" s="67"/>
      <c r="D23" s="67" t="s">
        <v>144</v>
      </c>
      <c r="E23" s="67"/>
      <c r="F23" s="63">
        <v>2000</v>
      </c>
      <c r="G23" s="63">
        <v>0</v>
      </c>
      <c r="H23" s="63">
        <v>0</v>
      </c>
      <c r="I23" s="73">
        <f>SUM(F23+G23-H23)</f>
        <v>2000</v>
      </c>
    </row>
    <row r="24" spans="1:9">
      <c r="A24" s="67"/>
      <c r="B24" s="67"/>
      <c r="C24" s="67"/>
      <c r="D24" s="67" t="s">
        <v>69</v>
      </c>
      <c r="E24" s="67"/>
      <c r="F24" s="63">
        <v>1000</v>
      </c>
      <c r="G24" s="63">
        <v>0</v>
      </c>
      <c r="H24" s="63">
        <v>0</v>
      </c>
      <c r="I24" s="73">
        <f t="shared" ref="I24:I28" si="3">SUM(F24+G24-H24)</f>
        <v>1000</v>
      </c>
    </row>
    <row r="25" spans="1:9" ht="15" customHeight="1">
      <c r="A25" s="67"/>
      <c r="B25" s="67"/>
      <c r="C25" s="67"/>
      <c r="D25" s="67" t="s">
        <v>68</v>
      </c>
      <c r="E25" s="67"/>
      <c r="F25" s="63">
        <v>1000</v>
      </c>
      <c r="G25" s="63">
        <v>0</v>
      </c>
      <c r="H25" s="63">
        <v>0</v>
      </c>
      <c r="I25" s="73">
        <f t="shared" si="3"/>
        <v>1000</v>
      </c>
    </row>
    <row r="26" spans="1:9">
      <c r="A26" s="67"/>
      <c r="B26" s="67"/>
      <c r="C26" s="67"/>
      <c r="D26" s="67" t="s">
        <v>117</v>
      </c>
      <c r="E26" s="67"/>
      <c r="F26" s="73">
        <v>1000</v>
      </c>
      <c r="G26" s="63">
        <v>0</v>
      </c>
      <c r="H26" s="63">
        <v>0</v>
      </c>
      <c r="I26" s="73">
        <f t="shared" si="3"/>
        <v>1000</v>
      </c>
    </row>
    <row r="27" spans="1:9">
      <c r="A27" s="67"/>
      <c r="B27" s="67"/>
      <c r="C27" s="67"/>
      <c r="D27" s="67" t="s">
        <v>140</v>
      </c>
      <c r="E27" s="67"/>
      <c r="F27" s="73">
        <v>2000</v>
      </c>
      <c r="G27" s="99">
        <v>3257.49</v>
      </c>
      <c r="H27" s="63">
        <v>0</v>
      </c>
      <c r="I27" s="73">
        <f t="shared" si="3"/>
        <v>5257.49</v>
      </c>
    </row>
    <row r="28" spans="1:9">
      <c r="A28" s="67"/>
      <c r="B28" s="67"/>
      <c r="C28" s="67"/>
      <c r="D28" s="165" t="s">
        <v>170</v>
      </c>
      <c r="E28" s="165"/>
      <c r="F28" s="166">
        <v>4000</v>
      </c>
      <c r="G28" s="167">
        <v>0</v>
      </c>
      <c r="H28" s="167">
        <v>3145.26</v>
      </c>
      <c r="I28" s="166">
        <f t="shared" si="3"/>
        <v>854.73999999999978</v>
      </c>
    </row>
    <row r="29" spans="1:9">
      <c r="A29" s="67"/>
      <c r="B29" s="67"/>
      <c r="C29" s="185" t="s">
        <v>111</v>
      </c>
      <c r="D29" s="186"/>
      <c r="E29" s="186"/>
      <c r="F29" s="72">
        <f>SUM(F23:F28)</f>
        <v>11000</v>
      </c>
      <c r="G29" s="72">
        <f>SUM(G23:G28)</f>
        <v>3257.49</v>
      </c>
      <c r="H29" s="72">
        <f>SUM(H23:H27)</f>
        <v>0</v>
      </c>
      <c r="I29" s="72">
        <f>SUM(I23:I27)</f>
        <v>10257.49</v>
      </c>
    </row>
    <row r="30" spans="1:9" ht="15" thickBot="1">
      <c r="A30" s="67"/>
      <c r="B30" s="67"/>
      <c r="C30" s="160"/>
      <c r="D30" s="161"/>
      <c r="E30" s="161"/>
      <c r="F30" s="72"/>
      <c r="G30" s="72"/>
      <c r="H30" s="72"/>
      <c r="I30" s="72"/>
    </row>
    <row r="31" spans="1:9" ht="15" thickTop="1">
      <c r="A31" s="67"/>
      <c r="B31" s="67" t="s">
        <v>58</v>
      </c>
      <c r="C31" s="67"/>
      <c r="D31" s="67"/>
      <c r="E31" s="67"/>
      <c r="F31" s="128">
        <f>SUM(F29,F21,F13)</f>
        <v>93850</v>
      </c>
      <c r="G31" s="129">
        <f>SUM(G29,G21,G13)</f>
        <v>3257.49</v>
      </c>
      <c r="H31" s="130">
        <f>SUM(H29,H21,H13)</f>
        <v>831.12</v>
      </c>
      <c r="I31" s="128">
        <f>SUM(I29,I13,I21)</f>
        <v>92276.37</v>
      </c>
    </row>
    <row r="32" spans="1:9">
      <c r="A32" s="67"/>
      <c r="B32" s="67"/>
      <c r="C32" s="67"/>
      <c r="D32" s="67"/>
      <c r="E32" s="67"/>
      <c r="F32" s="63"/>
      <c r="G32" s="76"/>
      <c r="H32" s="63"/>
      <c r="I32" s="63" t="s">
        <v>132</v>
      </c>
    </row>
    <row r="33" spans="1:9">
      <c r="A33" s="67"/>
      <c r="B33" s="67"/>
      <c r="C33" s="67"/>
      <c r="D33" s="103"/>
      <c r="E33" s="67"/>
      <c r="F33" s="73"/>
      <c r="G33" s="73"/>
      <c r="H33" s="73"/>
      <c r="I33" s="73"/>
    </row>
    <row r="34" spans="1:9">
      <c r="A34" s="67"/>
      <c r="B34" s="67"/>
      <c r="C34" s="67"/>
      <c r="D34" s="103"/>
      <c r="E34" s="67"/>
      <c r="F34" s="63"/>
      <c r="G34" s="93"/>
      <c r="H34" s="63"/>
      <c r="I34" s="63"/>
    </row>
    <row r="35" spans="1:9">
      <c r="A35" s="67"/>
      <c r="B35" s="67"/>
      <c r="C35" s="67"/>
      <c r="D35" s="67"/>
      <c r="E35" s="131" t="s">
        <v>57</v>
      </c>
      <c r="F35" s="63"/>
      <c r="G35" s="76"/>
      <c r="H35" s="63"/>
      <c r="I35" s="132">
        <v>66601</v>
      </c>
    </row>
    <row r="36" spans="1:9">
      <c r="A36" s="67"/>
      <c r="B36" s="67"/>
      <c r="C36" s="67"/>
      <c r="D36" s="67"/>
      <c r="E36" s="67"/>
      <c r="F36" s="63"/>
      <c r="G36" s="76"/>
      <c r="H36" s="63"/>
      <c r="I36" s="77"/>
    </row>
    <row r="37" spans="1:9">
      <c r="A37" s="67"/>
      <c r="B37" s="67"/>
      <c r="C37" s="67"/>
      <c r="D37" s="67"/>
      <c r="E37" s="67"/>
      <c r="F37" s="63"/>
      <c r="G37" s="78"/>
      <c r="H37" s="63"/>
      <c r="I37" s="75"/>
    </row>
    <row r="38" spans="1:9">
      <c r="A38" s="67"/>
      <c r="B38" s="67"/>
      <c r="C38" s="67" t="s">
        <v>56</v>
      </c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 t="s">
        <v>134</v>
      </c>
      <c r="E40" s="67"/>
      <c r="F40" s="63">
        <v>0</v>
      </c>
      <c r="G40" s="63">
        <v>0</v>
      </c>
      <c r="H40" s="63">
        <v>0</v>
      </c>
      <c r="I40" s="73">
        <f t="shared" ref="I40:I59" si="4">SUM(F40+G40-H40)</f>
        <v>0</v>
      </c>
    </row>
    <row r="41" spans="1:9">
      <c r="A41" s="67"/>
      <c r="B41" s="67"/>
      <c r="C41" s="67"/>
      <c r="D41" s="67" t="s">
        <v>130</v>
      </c>
      <c r="E41" s="67"/>
      <c r="F41" s="63">
        <v>0</v>
      </c>
      <c r="G41" s="63">
        <v>0</v>
      </c>
      <c r="H41" s="63">
        <v>0</v>
      </c>
      <c r="I41" s="73">
        <f>SUM(F41,G41,-H41)</f>
        <v>0</v>
      </c>
    </row>
    <row r="42" spans="1:9">
      <c r="A42" s="67"/>
      <c r="B42" s="67"/>
      <c r="C42" s="67"/>
      <c r="D42" s="67" t="s">
        <v>53</v>
      </c>
      <c r="E42" s="67"/>
      <c r="F42" s="63">
        <v>0</v>
      </c>
      <c r="G42" s="99">
        <v>1040</v>
      </c>
      <c r="H42" s="63">
        <v>0</v>
      </c>
      <c r="I42" s="73">
        <f t="shared" si="4"/>
        <v>1040</v>
      </c>
    </row>
    <row r="43" spans="1:9">
      <c r="A43" s="67"/>
      <c r="B43" s="67"/>
      <c r="C43" s="67"/>
      <c r="D43" s="67" t="s">
        <v>52</v>
      </c>
      <c r="E43" s="67"/>
      <c r="F43" s="63">
        <v>3500</v>
      </c>
      <c r="G43" s="63">
        <v>0</v>
      </c>
      <c r="H43" s="63">
        <v>0</v>
      </c>
      <c r="I43" s="73">
        <f>SUM(F43,G43,-H43)</f>
        <v>3500</v>
      </c>
    </row>
    <row r="44" spans="1:9">
      <c r="A44" s="67"/>
      <c r="B44" s="67"/>
      <c r="C44" s="67"/>
      <c r="D44" s="67" t="s">
        <v>51</v>
      </c>
      <c r="E44" s="67"/>
      <c r="F44" s="63">
        <v>800</v>
      </c>
      <c r="G44" s="63">
        <v>0</v>
      </c>
      <c r="H44" s="63">
        <v>0</v>
      </c>
      <c r="I44" s="73">
        <f t="shared" si="4"/>
        <v>800</v>
      </c>
    </row>
    <row r="45" spans="1:9">
      <c r="A45" s="67"/>
      <c r="B45" s="67"/>
      <c r="C45" s="67"/>
      <c r="D45" s="67" t="s">
        <v>50</v>
      </c>
      <c r="E45" s="67"/>
      <c r="F45" s="63">
        <v>500</v>
      </c>
      <c r="G45" s="63">
        <v>0</v>
      </c>
      <c r="H45" s="63">
        <v>0</v>
      </c>
      <c r="I45" s="73">
        <f t="shared" si="4"/>
        <v>500</v>
      </c>
    </row>
    <row r="46" spans="1:9">
      <c r="A46" s="67"/>
      <c r="B46" s="67"/>
      <c r="C46" s="67"/>
      <c r="D46" s="67" t="s">
        <v>142</v>
      </c>
      <c r="E46" s="67"/>
      <c r="F46" s="63">
        <v>8500</v>
      </c>
      <c r="G46" s="63">
        <v>0</v>
      </c>
      <c r="H46" s="99">
        <v>1212.75</v>
      </c>
      <c r="I46" s="73">
        <f t="shared" si="4"/>
        <v>7287.25</v>
      </c>
    </row>
    <row r="47" spans="1:9">
      <c r="A47" s="67"/>
      <c r="B47" s="67"/>
      <c r="C47" s="67"/>
      <c r="D47" s="67" t="s">
        <v>48</v>
      </c>
      <c r="E47" s="67"/>
      <c r="F47" s="63">
        <v>500</v>
      </c>
      <c r="G47" s="63">
        <v>0</v>
      </c>
      <c r="H47" s="63">
        <v>0</v>
      </c>
      <c r="I47" s="73">
        <f t="shared" si="4"/>
        <v>500</v>
      </c>
    </row>
    <row r="48" spans="1:9">
      <c r="A48" s="67"/>
      <c r="B48" s="67"/>
      <c r="C48" s="67"/>
      <c r="D48" s="67" t="s">
        <v>152</v>
      </c>
      <c r="E48" s="79"/>
      <c r="F48" s="63">
        <v>1000</v>
      </c>
      <c r="G48" s="63">
        <v>90</v>
      </c>
      <c r="H48" s="63">
        <v>90</v>
      </c>
      <c r="I48" s="73">
        <f t="shared" si="4"/>
        <v>1000</v>
      </c>
    </row>
    <row r="49" spans="1:9">
      <c r="A49" s="67"/>
      <c r="B49" s="67"/>
      <c r="C49" s="67"/>
      <c r="D49" s="67" t="s">
        <v>45</v>
      </c>
      <c r="E49" s="79"/>
      <c r="F49" s="63">
        <v>4000</v>
      </c>
      <c r="G49" s="63">
        <v>0</v>
      </c>
      <c r="H49" s="63">
        <v>0</v>
      </c>
      <c r="I49" s="73">
        <f t="shared" si="4"/>
        <v>4000</v>
      </c>
    </row>
    <row r="50" spans="1:9">
      <c r="A50" s="67"/>
      <c r="B50" s="67"/>
      <c r="C50" s="67"/>
      <c r="D50" s="67" t="s">
        <v>44</v>
      </c>
      <c r="E50" s="79"/>
      <c r="F50" s="63">
        <v>1000</v>
      </c>
      <c r="G50" s="63">
        <v>0</v>
      </c>
      <c r="H50" s="63">
        <v>0</v>
      </c>
      <c r="I50" s="73">
        <f t="shared" si="4"/>
        <v>1000</v>
      </c>
    </row>
    <row r="51" spans="1:9">
      <c r="A51" s="67"/>
      <c r="B51" s="67"/>
      <c r="C51" s="67"/>
      <c r="D51" s="67" t="s">
        <v>43</v>
      </c>
      <c r="E51" s="67"/>
      <c r="F51" s="63">
        <v>1640</v>
      </c>
      <c r="G51" s="63">
        <v>0</v>
      </c>
      <c r="H51" s="63">
        <v>0</v>
      </c>
      <c r="I51" s="73">
        <f t="shared" si="4"/>
        <v>1640</v>
      </c>
    </row>
    <row r="52" spans="1:9">
      <c r="A52" s="67"/>
      <c r="B52" s="67"/>
      <c r="C52" s="67"/>
      <c r="D52" s="67" t="s">
        <v>122</v>
      </c>
      <c r="E52" s="67"/>
      <c r="F52" s="63">
        <v>1500</v>
      </c>
      <c r="G52" s="63">
        <v>0</v>
      </c>
      <c r="H52" s="63">
        <v>0</v>
      </c>
      <c r="I52" s="73">
        <f t="shared" si="4"/>
        <v>1500</v>
      </c>
    </row>
    <row r="53" spans="1:9">
      <c r="A53" s="67"/>
      <c r="B53" s="67"/>
      <c r="C53" s="67"/>
      <c r="D53" s="67" t="s">
        <v>40</v>
      </c>
      <c r="E53" s="67"/>
      <c r="F53" s="63">
        <v>250</v>
      </c>
      <c r="G53" s="63">
        <v>0</v>
      </c>
      <c r="H53" s="63">
        <v>60.39</v>
      </c>
      <c r="I53" s="73">
        <f t="shared" si="4"/>
        <v>189.61</v>
      </c>
    </row>
    <row r="54" spans="1:9">
      <c r="A54" s="67"/>
      <c r="B54" s="67"/>
      <c r="C54" s="67"/>
      <c r="D54" s="67" t="s">
        <v>39</v>
      </c>
      <c r="E54" s="67"/>
      <c r="F54" s="63">
        <v>30000</v>
      </c>
      <c r="G54" s="63">
        <v>0</v>
      </c>
      <c r="H54" s="99">
        <v>2700</v>
      </c>
      <c r="I54" s="73">
        <f t="shared" si="4"/>
        <v>27300</v>
      </c>
    </row>
    <row r="55" spans="1:9">
      <c r="A55" s="67"/>
      <c r="B55" s="67"/>
      <c r="C55" s="67"/>
      <c r="D55" s="67" t="s">
        <v>38</v>
      </c>
      <c r="E55" s="67"/>
      <c r="F55" s="63">
        <v>250</v>
      </c>
      <c r="G55" s="63">
        <v>0</v>
      </c>
      <c r="H55" s="63">
        <v>0</v>
      </c>
      <c r="I55" s="73">
        <f t="shared" si="4"/>
        <v>250</v>
      </c>
    </row>
    <row r="56" spans="1:9">
      <c r="A56" s="67"/>
      <c r="B56" s="67"/>
      <c r="C56" s="67"/>
      <c r="D56" s="67" t="s">
        <v>37</v>
      </c>
      <c r="E56" s="67"/>
      <c r="F56" s="63">
        <v>500</v>
      </c>
      <c r="G56" s="63">
        <v>0</v>
      </c>
      <c r="H56" s="63">
        <v>0</v>
      </c>
      <c r="I56" s="73">
        <f t="shared" si="4"/>
        <v>500</v>
      </c>
    </row>
    <row r="57" spans="1:9">
      <c r="A57" s="67"/>
      <c r="B57" s="67"/>
      <c r="C57" s="67"/>
      <c r="D57" s="67" t="s">
        <v>36</v>
      </c>
      <c r="E57" s="67"/>
      <c r="F57" s="63">
        <v>500</v>
      </c>
      <c r="G57" s="63">
        <v>0</v>
      </c>
      <c r="H57" s="63">
        <v>0</v>
      </c>
      <c r="I57" s="73">
        <f t="shared" si="4"/>
        <v>500</v>
      </c>
    </row>
    <row r="58" spans="1:9">
      <c r="A58" s="67"/>
      <c r="B58" s="67"/>
      <c r="C58" s="67"/>
      <c r="D58" s="67" t="s">
        <v>35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9" ht="15" thickBot="1">
      <c r="A59" s="67"/>
      <c r="B59" s="67"/>
      <c r="C59" s="67"/>
      <c r="D59" s="67" t="s">
        <v>121</v>
      </c>
      <c r="E59" s="67"/>
      <c r="F59" s="143">
        <v>1000</v>
      </c>
      <c r="G59" s="71">
        <v>0</v>
      </c>
      <c r="H59" s="71">
        <v>0</v>
      </c>
      <c r="I59" s="71">
        <f t="shared" si="4"/>
        <v>1000</v>
      </c>
    </row>
    <row r="60" spans="1:9">
      <c r="A60" s="67"/>
      <c r="B60" s="67"/>
      <c r="C60" s="103" t="s">
        <v>30</v>
      </c>
      <c r="D60" s="103"/>
      <c r="E60" s="67"/>
      <c r="F60" s="72">
        <f>SUM(F40:F59)</f>
        <v>55440</v>
      </c>
      <c r="G60" s="72">
        <f>SUM(G40:G59)</f>
        <v>1130</v>
      </c>
      <c r="H60" s="72">
        <f>SUM(H40:H59)</f>
        <v>4063.1400000000003</v>
      </c>
      <c r="I60" s="72">
        <f>SUM(I40:I59)</f>
        <v>52506.86</v>
      </c>
    </row>
    <row r="61" spans="1:9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9">
      <c r="A62" s="67"/>
      <c r="B62" s="67"/>
      <c r="C62" s="67"/>
      <c r="D62" s="67" t="s">
        <v>163</v>
      </c>
      <c r="E62" s="67"/>
      <c r="F62" s="63">
        <v>250</v>
      </c>
      <c r="G62" s="63">
        <v>0</v>
      </c>
      <c r="H62" s="63">
        <v>0</v>
      </c>
      <c r="I62" s="80">
        <f>SUM(F62,G62,-H62)</f>
        <v>250</v>
      </c>
    </row>
    <row r="63" spans="1:9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0</v>
      </c>
      <c r="I63" s="81">
        <f>SUM(F63,G63,-H63)</f>
        <v>1200</v>
      </c>
    </row>
    <row r="64" spans="1:9">
      <c r="A64" s="67"/>
      <c r="B64" s="67"/>
      <c r="C64" s="103" t="s">
        <v>24</v>
      </c>
      <c r="D64" s="103"/>
      <c r="E64" s="67"/>
      <c r="F64" s="72">
        <f>SUM(F62:F63)</f>
        <v>1450</v>
      </c>
      <c r="G64" s="72">
        <f>SUM(G62:G63)</f>
        <v>0</v>
      </c>
      <c r="H64" s="72">
        <f>ROUND(SUM(H61:H63),5)</f>
        <v>0</v>
      </c>
      <c r="I64" s="72">
        <f>SUM(I62:I63)</f>
        <v>1450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450</v>
      </c>
      <c r="G66" s="63">
        <v>0</v>
      </c>
      <c r="H66" s="63">
        <v>0</v>
      </c>
      <c r="I66" s="80">
        <f>SUM(F66+G66-H66)</f>
        <v>450</v>
      </c>
    </row>
    <row r="67" spans="1:9">
      <c r="A67" s="67"/>
      <c r="B67" s="67"/>
      <c r="C67" s="67"/>
      <c r="D67" s="67" t="s">
        <v>21</v>
      </c>
      <c r="E67" s="67"/>
      <c r="F67" s="63">
        <v>2000</v>
      </c>
      <c r="G67" s="63">
        <v>0</v>
      </c>
      <c r="H67" s="63">
        <v>0</v>
      </c>
      <c r="I67" s="80">
        <f t="shared" ref="I67:I83" si="5">SUM(F67+G67-H67)</f>
        <v>2000</v>
      </c>
    </row>
    <row r="68" spans="1:9">
      <c r="A68" s="67"/>
      <c r="B68" s="67"/>
      <c r="C68" s="67"/>
      <c r="D68" s="67" t="s">
        <v>103</v>
      </c>
      <c r="E68" s="67"/>
      <c r="F68" s="63">
        <v>3350</v>
      </c>
      <c r="G68" s="63">
        <v>0</v>
      </c>
      <c r="H68" s="63">
        <v>0</v>
      </c>
      <c r="I68" s="80">
        <f>SUM(F68+G68-H68)</f>
        <v>3350</v>
      </c>
    </row>
    <row r="69" spans="1:9">
      <c r="A69" s="67"/>
      <c r="B69" s="67"/>
      <c r="C69" s="67"/>
      <c r="D69" s="67" t="s">
        <v>20</v>
      </c>
      <c r="E69" s="67"/>
      <c r="F69" s="63">
        <v>5325</v>
      </c>
      <c r="G69" s="63">
        <v>0</v>
      </c>
      <c r="H69" s="63">
        <v>0</v>
      </c>
      <c r="I69" s="80">
        <f t="shared" si="5"/>
        <v>5325</v>
      </c>
    </row>
    <row r="70" spans="1:9">
      <c r="A70" s="67"/>
      <c r="B70" s="67"/>
      <c r="C70" s="67"/>
      <c r="D70" s="67" t="s">
        <v>123</v>
      </c>
      <c r="E70" s="67"/>
      <c r="F70" s="63">
        <v>1500</v>
      </c>
      <c r="G70" s="63">
        <v>0</v>
      </c>
      <c r="H70" s="63">
        <v>0</v>
      </c>
      <c r="I70" s="80">
        <f>F70+G70-H70</f>
        <v>1500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0</v>
      </c>
      <c r="I71" s="80">
        <f t="shared" si="5"/>
        <v>2000</v>
      </c>
    </row>
    <row r="72" spans="1:9">
      <c r="A72" s="67"/>
      <c r="B72" s="67"/>
      <c r="C72" s="67"/>
      <c r="D72" s="67" t="s">
        <v>125</v>
      </c>
      <c r="E72" s="67"/>
      <c r="F72" s="63">
        <v>1550</v>
      </c>
      <c r="G72" s="63">
        <v>0</v>
      </c>
      <c r="H72" s="63">
        <v>0</v>
      </c>
      <c r="I72" s="80">
        <f t="shared" si="5"/>
        <v>1550</v>
      </c>
    </row>
    <row r="73" spans="1:9">
      <c r="A73" s="67"/>
      <c r="B73" s="67"/>
      <c r="C73" s="67"/>
      <c r="D73" s="67" t="s">
        <v>126</v>
      </c>
      <c r="E73" s="67"/>
      <c r="F73" s="63">
        <v>1500</v>
      </c>
      <c r="G73" s="63">
        <v>0</v>
      </c>
      <c r="H73" s="63">
        <v>0</v>
      </c>
      <c r="I73" s="80">
        <f t="shared" si="5"/>
        <v>1500</v>
      </c>
    </row>
    <row r="74" spans="1:9">
      <c r="A74" s="67"/>
      <c r="B74" s="67"/>
      <c r="C74" s="67"/>
      <c r="D74" s="67" t="s">
        <v>127</v>
      </c>
      <c r="E74" s="67"/>
      <c r="F74" s="63">
        <v>600</v>
      </c>
      <c r="G74" s="63">
        <v>0</v>
      </c>
      <c r="H74" s="63">
        <v>0</v>
      </c>
      <c r="I74" s="80">
        <f t="shared" si="5"/>
        <v>600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5"/>
        <v>500</v>
      </c>
    </row>
    <row r="76" spans="1:9">
      <c r="A76" s="67"/>
      <c r="B76" s="67"/>
      <c r="C76" s="67"/>
      <c r="D76" s="67" t="s">
        <v>164</v>
      </c>
      <c r="E76" s="67"/>
      <c r="F76" s="63">
        <v>300</v>
      </c>
      <c r="G76" s="63">
        <v>0</v>
      </c>
      <c r="H76" s="63">
        <v>0</v>
      </c>
      <c r="I76" s="80">
        <f t="shared" si="5"/>
        <v>300</v>
      </c>
    </row>
    <row r="77" spans="1:9">
      <c r="A77" s="67"/>
      <c r="B77" s="67"/>
      <c r="C77" s="67"/>
      <c r="D77" s="67" t="s">
        <v>13</v>
      </c>
      <c r="E77" s="67"/>
      <c r="F77" s="63">
        <v>500</v>
      </c>
      <c r="G77" s="63">
        <v>0</v>
      </c>
      <c r="H77" s="63">
        <v>0</v>
      </c>
      <c r="I77" s="80">
        <f t="shared" si="5"/>
        <v>500</v>
      </c>
    </row>
    <row r="78" spans="1:9">
      <c r="A78" s="67"/>
      <c r="B78" s="67"/>
      <c r="C78" s="67"/>
      <c r="D78" s="67" t="s">
        <v>10</v>
      </c>
      <c r="E78" s="67"/>
      <c r="F78" s="73">
        <v>300</v>
      </c>
      <c r="G78" s="63">
        <v>0</v>
      </c>
      <c r="H78" s="63">
        <v>0</v>
      </c>
      <c r="I78" s="80">
        <f t="shared" si="5"/>
        <v>300</v>
      </c>
    </row>
    <row r="79" spans="1:9">
      <c r="A79" s="67"/>
      <c r="B79" s="67"/>
      <c r="C79" s="67"/>
      <c r="D79" s="67" t="s">
        <v>165</v>
      </c>
      <c r="E79" s="67"/>
      <c r="F79" s="73">
        <v>1700</v>
      </c>
      <c r="G79" s="63">
        <v>0</v>
      </c>
      <c r="H79" s="63">
        <v>0</v>
      </c>
      <c r="I79" s="80">
        <f t="shared" si="5"/>
        <v>1700</v>
      </c>
    </row>
    <row r="80" spans="1:9">
      <c r="A80" s="67"/>
      <c r="B80" s="67"/>
      <c r="C80" s="67"/>
      <c r="D80" s="67" t="s">
        <v>168</v>
      </c>
      <c r="E80" s="67"/>
      <c r="F80" s="73">
        <v>1455</v>
      </c>
      <c r="G80" s="63">
        <v>0</v>
      </c>
      <c r="H80" s="63">
        <v>0</v>
      </c>
      <c r="I80" s="80">
        <f t="shared" si="5"/>
        <v>1455</v>
      </c>
    </row>
    <row r="81" spans="1:9">
      <c r="A81" s="67"/>
      <c r="B81" s="67"/>
      <c r="C81" s="67"/>
      <c r="D81" s="67" t="s">
        <v>166</v>
      </c>
      <c r="E81" s="67"/>
      <c r="F81" s="73">
        <v>100</v>
      </c>
      <c r="G81" s="73">
        <v>0</v>
      </c>
      <c r="H81" s="73">
        <v>0</v>
      </c>
      <c r="I81" s="164">
        <f>SUM(F81+G81-H81)</f>
        <v>100</v>
      </c>
    </row>
    <row r="82" spans="1:9" ht="14.25" customHeight="1">
      <c r="A82" s="67"/>
      <c r="B82" s="67"/>
      <c r="C82" s="67"/>
      <c r="D82" s="67" t="s">
        <v>167</v>
      </c>
      <c r="E82" s="67"/>
      <c r="F82" s="73">
        <v>160</v>
      </c>
      <c r="G82" s="73">
        <v>0</v>
      </c>
      <c r="H82" s="73">
        <v>0</v>
      </c>
      <c r="I82" s="164">
        <f t="shared" si="5"/>
        <v>160</v>
      </c>
    </row>
    <row r="83" spans="1:9" ht="14.25" customHeight="1" thickBot="1">
      <c r="A83" s="67"/>
      <c r="B83" s="67"/>
      <c r="C83" s="67"/>
      <c r="D83" s="165" t="s">
        <v>169</v>
      </c>
      <c r="E83" s="165"/>
      <c r="F83" s="168">
        <v>1684.42</v>
      </c>
      <c r="G83" s="168">
        <v>0</v>
      </c>
      <c r="H83" s="168">
        <v>1027.42</v>
      </c>
      <c r="I83" s="169">
        <f t="shared" si="5"/>
        <v>657</v>
      </c>
    </row>
    <row r="84" spans="1:9">
      <c r="A84" s="67"/>
      <c r="B84" s="67"/>
      <c r="C84" s="103" t="s">
        <v>7</v>
      </c>
      <c r="D84" s="103"/>
      <c r="E84" s="67"/>
      <c r="F84" s="74">
        <f>SUM(F66:F83)</f>
        <v>24974.42</v>
      </c>
      <c r="G84" s="74">
        <f>SUM(G66:G82)</f>
        <v>0</v>
      </c>
      <c r="H84" s="74">
        <f>SUM(H66:H82)</f>
        <v>0</v>
      </c>
      <c r="I84" s="107">
        <f>SUM(I66:I82)</f>
        <v>23290</v>
      </c>
    </row>
    <row r="85" spans="1:9">
      <c r="A85" s="67"/>
      <c r="B85" s="67"/>
      <c r="C85" s="67"/>
      <c r="D85" s="67"/>
      <c r="E85" s="67"/>
      <c r="F85" s="74"/>
      <c r="G85" s="74"/>
      <c r="H85" s="74"/>
      <c r="I85" s="107"/>
    </row>
    <row r="86" spans="1:9" ht="15" thickBot="1">
      <c r="A86" s="67"/>
      <c r="B86" s="67"/>
      <c r="C86" s="67" t="s">
        <v>141</v>
      </c>
      <c r="D86" s="67"/>
      <c r="E86" s="67"/>
      <c r="F86" s="133">
        <f>SUM(F84,F64,F60)</f>
        <v>81864.42</v>
      </c>
      <c r="G86" s="133">
        <f>SUM(G84,G64,G60)</f>
        <v>1130</v>
      </c>
      <c r="H86" s="133">
        <f>SUM(H84,H64,H60)</f>
        <v>4063.1400000000003</v>
      </c>
      <c r="I86" s="133">
        <f>SUM(I84,I64,I60)</f>
        <v>77246.86</v>
      </c>
    </row>
    <row r="87" spans="1:9">
      <c r="A87" s="67"/>
      <c r="B87" s="67"/>
      <c r="C87" s="67"/>
      <c r="D87" s="67"/>
      <c r="E87" s="67"/>
      <c r="F87" s="74"/>
      <c r="G87" s="74"/>
      <c r="H87" s="74"/>
      <c r="I87" s="74"/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74966.490000000005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0.33</v>
      </c>
      <c r="H95" s="76"/>
      <c r="I95" s="134">
        <v>7767.63</v>
      </c>
    </row>
    <row r="96" spans="1:9">
      <c r="D96" s="82" t="s">
        <v>118</v>
      </c>
      <c r="F96" s="63"/>
      <c r="G96" s="76"/>
      <c r="H96" s="76"/>
      <c r="I96" s="115">
        <v>65962.48</v>
      </c>
    </row>
    <row r="97" spans="1:9">
      <c r="F97" s="63"/>
      <c r="G97" s="76"/>
      <c r="H97" s="76"/>
      <c r="I97" s="135"/>
    </row>
    <row r="98" spans="1:9">
      <c r="F98" s="150" t="s">
        <v>174</v>
      </c>
      <c r="G98" s="75" t="s">
        <v>175</v>
      </c>
      <c r="H98" s="151" t="s">
        <v>176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23">
        <f>SUM(I100:I108)</f>
        <v>13827.55</v>
      </c>
    </row>
    <row r="100" spans="1:9">
      <c r="E100" s="82" t="s">
        <v>112</v>
      </c>
      <c r="F100" s="90">
        <v>9203.69</v>
      </c>
      <c r="G100" s="96"/>
      <c r="H100" s="96"/>
      <c r="I100" s="90">
        <f>SUM(F100,G100,-H100)</f>
        <v>9203.69</v>
      </c>
    </row>
    <row r="101" spans="1:9">
      <c r="A101" s="69"/>
      <c r="B101" s="69"/>
      <c r="C101" s="69"/>
      <c r="D101" s="69"/>
      <c r="E101" s="82" t="s">
        <v>149</v>
      </c>
      <c r="F101" s="90">
        <v>516.66</v>
      </c>
      <c r="G101" s="85"/>
      <c r="H101" s="85"/>
      <c r="I101" s="90">
        <f>SUM(F101,G101,-H101)</f>
        <v>516.66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904.9</v>
      </c>
      <c r="G105" s="98"/>
      <c r="H105" s="85"/>
      <c r="I105" s="90">
        <f>SUM(F105,G105,-H105)</f>
        <v>904.9</v>
      </c>
    </row>
    <row r="106" spans="1:9">
      <c r="E106" s="97" t="s">
        <v>148</v>
      </c>
      <c r="F106" s="85">
        <v>2660.31</v>
      </c>
      <c r="G106" s="98"/>
      <c r="H106" s="85"/>
      <c r="I106" s="90">
        <f>SUM(F106,G106,-H106)</f>
        <v>2660.31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2:E22"/>
    <mergeCell ref="C29:E29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Actual_x000D_August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B30" zoomScale="150" workbookViewId="0">
      <selection activeCell="H52" sqref="H52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0</v>
      </c>
      <c r="H5" s="63">
        <v>3756.12</v>
      </c>
      <c r="I5" s="63">
        <f>SUM(F5,G5,-H5)</f>
        <v>2243.88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0</v>
      </c>
      <c r="H6" s="63">
        <v>0</v>
      </c>
      <c r="I6" s="63">
        <f t="shared" ref="I6:I12" si="0">SUM(F6+G6-H6)</f>
        <v>6900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63">
        <v>650</v>
      </c>
      <c r="I7" s="63">
        <f t="shared" si="0"/>
        <v>6400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0</v>
      </c>
      <c r="H9" s="63">
        <v>0</v>
      </c>
      <c r="I9" s="63">
        <f t="shared" si="0"/>
        <v>800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0</v>
      </c>
      <c r="I11" s="63">
        <f t="shared" si="0"/>
        <v>4000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67" t="s">
        <v>77</v>
      </c>
      <c r="D13" s="67"/>
      <c r="E13" s="67"/>
      <c r="F13" s="72">
        <f>ROUND(SUM(F4:F12),5)</f>
        <v>37250</v>
      </c>
      <c r="G13" s="72">
        <f>ROUND(SUM(G3:G12),5)</f>
        <v>0</v>
      </c>
      <c r="H13" s="72">
        <f>ROUND(SUM(H3:H12),5)</f>
        <v>4406.12</v>
      </c>
      <c r="I13" s="72">
        <f>SUM(I4:I12)</f>
        <v>32843.880000000005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ref="I15:I20" si="1">SUM(F15+G15-H15)</f>
        <v>3000</v>
      </c>
    </row>
    <row r="16" spans="1:14">
      <c r="A16" s="67"/>
      <c r="B16" s="67"/>
      <c r="C16" s="67"/>
      <c r="D16" s="67" t="s">
        <v>159</v>
      </c>
      <c r="E16" s="67"/>
      <c r="F16" s="173">
        <v>14779</v>
      </c>
      <c r="G16" s="73">
        <v>0</v>
      </c>
      <c r="H16" s="73">
        <v>6050</v>
      </c>
      <c r="I16" s="73">
        <f t="shared" ref="I16:I19" si="2">SUM(F16+G16-H16)</f>
        <v>8729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2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2"/>
        <v>10000</v>
      </c>
    </row>
    <row r="19" spans="1:9">
      <c r="A19" s="67"/>
      <c r="B19" s="67"/>
      <c r="C19" s="67"/>
      <c r="D19" s="92" t="s">
        <v>162</v>
      </c>
      <c r="E19" s="67"/>
      <c r="F19" s="73">
        <v>9500</v>
      </c>
      <c r="G19" s="73">
        <v>0</v>
      </c>
      <c r="H19" s="73">
        <v>0</v>
      </c>
      <c r="I19" s="73">
        <f t="shared" si="2"/>
        <v>9500</v>
      </c>
    </row>
    <row r="20" spans="1:9" ht="15" thickBot="1">
      <c r="A20" s="67"/>
      <c r="B20" s="67"/>
      <c r="C20" s="67"/>
      <c r="D20" s="92" t="s">
        <v>137</v>
      </c>
      <c r="E20" s="67"/>
      <c r="F20" s="106">
        <v>2600</v>
      </c>
      <c r="G20" s="106">
        <v>0</v>
      </c>
      <c r="H20" s="106">
        <v>0</v>
      </c>
      <c r="I20" s="106">
        <f t="shared" si="1"/>
        <v>2600</v>
      </c>
    </row>
    <row r="21" spans="1:9" ht="15" thickTop="1">
      <c r="A21" s="67"/>
      <c r="B21" s="67"/>
      <c r="C21" s="67" t="s">
        <v>72</v>
      </c>
      <c r="D21" s="67"/>
      <c r="E21" s="67"/>
      <c r="F21" s="72">
        <f>SUM(F15:F20)</f>
        <v>49879</v>
      </c>
      <c r="G21" s="72">
        <f>SUM(G15:G20)</f>
        <v>0</v>
      </c>
      <c r="H21" s="72">
        <f>SUM(H15:H20)</f>
        <v>6050</v>
      </c>
      <c r="I21" s="72">
        <f>SUM(I15:I20)</f>
        <v>43829</v>
      </c>
    </row>
    <row r="22" spans="1:9">
      <c r="A22" s="67"/>
      <c r="B22" s="67"/>
      <c r="C22" s="183" t="s">
        <v>110</v>
      </c>
      <c r="D22" s="184"/>
      <c r="E22" s="184"/>
      <c r="F22" s="63"/>
      <c r="G22" s="63"/>
      <c r="H22" s="63"/>
      <c r="I22" s="63"/>
    </row>
    <row r="23" spans="1:9" ht="14.25" customHeight="1">
      <c r="A23" s="67"/>
      <c r="B23" s="67"/>
      <c r="C23" s="67"/>
      <c r="D23" s="67" t="s">
        <v>144</v>
      </c>
      <c r="E23" s="67"/>
      <c r="F23" s="63">
        <v>2000</v>
      </c>
      <c r="G23" s="63">
        <v>1830</v>
      </c>
      <c r="H23" s="63">
        <v>0</v>
      </c>
      <c r="I23" s="73">
        <f>SUM(F23+G23-H23)</f>
        <v>3830</v>
      </c>
    </row>
    <row r="24" spans="1:9">
      <c r="A24" s="67"/>
      <c r="B24" s="67"/>
      <c r="C24" s="67"/>
      <c r="D24" s="67" t="s">
        <v>69</v>
      </c>
      <c r="E24" s="67"/>
      <c r="F24" s="63">
        <v>1000</v>
      </c>
      <c r="G24" s="63">
        <v>0</v>
      </c>
      <c r="H24" s="63">
        <v>0</v>
      </c>
      <c r="I24" s="73">
        <f t="shared" ref="I24:I28" si="3">SUM(F24+G24-H24)</f>
        <v>1000</v>
      </c>
    </row>
    <row r="25" spans="1:9" ht="15" customHeight="1">
      <c r="A25" s="67"/>
      <c r="B25" s="67"/>
      <c r="C25" s="67"/>
      <c r="D25" s="67" t="s">
        <v>68</v>
      </c>
      <c r="E25" s="67"/>
      <c r="F25" s="63">
        <v>1000</v>
      </c>
      <c r="G25" s="63">
        <v>0</v>
      </c>
      <c r="H25" s="63">
        <v>0</v>
      </c>
      <c r="I25" s="73">
        <f t="shared" si="3"/>
        <v>1000</v>
      </c>
    </row>
    <row r="26" spans="1:9">
      <c r="A26" s="67"/>
      <c r="B26" s="67"/>
      <c r="C26" s="67"/>
      <c r="D26" s="67" t="s">
        <v>117</v>
      </c>
      <c r="E26" s="67"/>
      <c r="F26" s="73">
        <v>1000</v>
      </c>
      <c r="G26" s="63">
        <v>0</v>
      </c>
      <c r="H26" s="63">
        <v>0</v>
      </c>
      <c r="I26" s="73">
        <f t="shared" si="3"/>
        <v>1000</v>
      </c>
    </row>
    <row r="27" spans="1:9">
      <c r="A27" s="67"/>
      <c r="B27" s="67"/>
      <c r="C27" s="67"/>
      <c r="D27" s="67" t="s">
        <v>140</v>
      </c>
      <c r="E27" s="67"/>
      <c r="F27" s="73">
        <v>2000</v>
      </c>
      <c r="G27" s="63">
        <v>3257.49</v>
      </c>
      <c r="H27" s="63">
        <v>0</v>
      </c>
      <c r="I27" s="73">
        <f t="shared" si="3"/>
        <v>5257.49</v>
      </c>
    </row>
    <row r="28" spans="1:9">
      <c r="A28" s="67"/>
      <c r="B28" s="67"/>
      <c r="C28" s="67"/>
      <c r="D28" s="67" t="s">
        <v>170</v>
      </c>
      <c r="E28" s="67"/>
      <c r="F28" s="73">
        <v>4000</v>
      </c>
      <c r="G28" s="63">
        <v>0</v>
      </c>
      <c r="H28" s="63">
        <v>3145.26</v>
      </c>
      <c r="I28" s="73">
        <f t="shared" si="3"/>
        <v>854.73999999999978</v>
      </c>
    </row>
    <row r="29" spans="1:9">
      <c r="A29" s="67"/>
      <c r="B29" s="67"/>
      <c r="C29" s="183" t="s">
        <v>111</v>
      </c>
      <c r="D29" s="184"/>
      <c r="E29" s="184"/>
      <c r="F29" s="72">
        <f>SUM(F23:F28)</f>
        <v>11000</v>
      </c>
      <c r="G29" s="72">
        <f>SUM(G23:G28)</f>
        <v>5087.49</v>
      </c>
      <c r="H29" s="72">
        <f>SUM(H23:H27)</f>
        <v>0</v>
      </c>
      <c r="I29" s="72">
        <f>SUM(I23:I27)</f>
        <v>12087.49</v>
      </c>
    </row>
    <row r="30" spans="1:9" ht="15" thickBot="1">
      <c r="A30" s="67"/>
      <c r="B30" s="67"/>
      <c r="C30" s="162"/>
      <c r="D30" s="163"/>
      <c r="E30" s="163"/>
      <c r="F30" s="72"/>
      <c r="G30" s="72"/>
      <c r="H30" s="72"/>
      <c r="I30" s="72"/>
    </row>
    <row r="31" spans="1:9" ht="15" thickTop="1">
      <c r="A31" s="67"/>
      <c r="B31" s="67" t="s">
        <v>58</v>
      </c>
      <c r="C31" s="67"/>
      <c r="D31" s="67"/>
      <c r="E31" s="67"/>
      <c r="F31" s="128">
        <f>SUM(F29,F21,F13)</f>
        <v>98129</v>
      </c>
      <c r="G31" s="129">
        <f>SUM(G29,G21,G13)</f>
        <v>5087.49</v>
      </c>
      <c r="H31" s="130">
        <f>SUM(H29,H21,H13)</f>
        <v>10456.119999999999</v>
      </c>
      <c r="I31" s="128">
        <f>SUM(I29,I13,I21)</f>
        <v>88760.37</v>
      </c>
    </row>
    <row r="32" spans="1:9">
      <c r="A32" s="67"/>
      <c r="B32" s="67"/>
      <c r="C32" s="67"/>
      <c r="D32" s="67"/>
      <c r="E32" s="67"/>
      <c r="F32" s="63"/>
      <c r="G32" s="76"/>
      <c r="H32" s="63"/>
      <c r="I32" s="63" t="s">
        <v>132</v>
      </c>
    </row>
    <row r="33" spans="1:9">
      <c r="A33" s="67"/>
      <c r="B33" s="67"/>
      <c r="C33" s="67"/>
      <c r="D33" s="67"/>
      <c r="E33" s="67"/>
      <c r="F33" s="73"/>
      <c r="G33" s="73"/>
      <c r="H33" s="73"/>
      <c r="I33" s="73"/>
    </row>
    <row r="34" spans="1:9">
      <c r="A34" s="67"/>
      <c r="B34" s="67"/>
      <c r="C34" s="67"/>
      <c r="D34" s="67"/>
      <c r="E34" s="67"/>
      <c r="F34" s="63"/>
      <c r="G34" s="93"/>
      <c r="H34" s="63"/>
      <c r="I34" s="63"/>
    </row>
    <row r="35" spans="1:9">
      <c r="A35" s="67"/>
      <c r="B35" s="67"/>
      <c r="C35" s="67"/>
      <c r="D35" s="67"/>
      <c r="E35" s="131" t="s">
        <v>57</v>
      </c>
      <c r="F35" s="63"/>
      <c r="G35" s="76"/>
      <c r="H35" s="63"/>
      <c r="I35" s="132">
        <v>95633.76</v>
      </c>
    </row>
    <row r="36" spans="1:9">
      <c r="A36" s="67"/>
      <c r="B36" s="67"/>
      <c r="C36" s="67"/>
      <c r="D36" s="67"/>
      <c r="E36" s="67"/>
      <c r="F36" s="63"/>
      <c r="G36" s="76"/>
      <c r="H36" s="63"/>
      <c r="I36" s="77"/>
    </row>
    <row r="37" spans="1:9">
      <c r="A37" s="67"/>
      <c r="B37" s="67"/>
      <c r="C37" s="67"/>
      <c r="D37" s="67"/>
      <c r="E37" s="67"/>
      <c r="F37" s="63"/>
      <c r="G37" s="78"/>
      <c r="H37" s="63"/>
      <c r="I37" s="75"/>
    </row>
    <row r="38" spans="1:9">
      <c r="A38" s="67"/>
      <c r="B38" s="67"/>
      <c r="C38" s="67" t="s">
        <v>56</v>
      </c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 t="s">
        <v>134</v>
      </c>
      <c r="E40" s="67"/>
      <c r="F40" s="63">
        <v>0</v>
      </c>
      <c r="G40" s="63">
        <v>9720</v>
      </c>
      <c r="H40" s="63">
        <v>4300</v>
      </c>
      <c r="I40" s="73">
        <f t="shared" ref="I40:I59" si="4">SUM(F40+G40-H40)</f>
        <v>5420</v>
      </c>
    </row>
    <row r="41" spans="1:9">
      <c r="A41" s="67"/>
      <c r="B41" s="67"/>
      <c r="C41" s="67"/>
      <c r="D41" s="67" t="s">
        <v>130</v>
      </c>
      <c r="E41" s="67"/>
      <c r="F41" s="63">
        <v>0</v>
      </c>
      <c r="G41" s="63">
        <v>0</v>
      </c>
      <c r="H41" s="63">
        <v>0</v>
      </c>
      <c r="I41" s="73">
        <f>SUM(F41,G41,-H41)</f>
        <v>0</v>
      </c>
    </row>
    <row r="42" spans="1:9">
      <c r="A42" s="67"/>
      <c r="B42" s="67"/>
      <c r="C42" s="67"/>
      <c r="D42" s="67" t="s">
        <v>53</v>
      </c>
      <c r="E42" s="67"/>
      <c r="F42" s="63">
        <v>0</v>
      </c>
      <c r="G42" s="63">
        <v>1090</v>
      </c>
      <c r="H42" s="63">
        <v>1000</v>
      </c>
      <c r="I42" s="73">
        <f t="shared" si="4"/>
        <v>90</v>
      </c>
    </row>
    <row r="43" spans="1:9">
      <c r="A43" s="67"/>
      <c r="B43" s="67"/>
      <c r="C43" s="67"/>
      <c r="D43" s="67" t="s">
        <v>52</v>
      </c>
      <c r="E43" s="172"/>
      <c r="F43" s="63">
        <v>3500</v>
      </c>
      <c r="G43" s="63">
        <v>0</v>
      </c>
      <c r="H43" s="63">
        <v>0</v>
      </c>
      <c r="I43" s="73">
        <f>SUM(F43,G43,-H43)</f>
        <v>3500</v>
      </c>
    </row>
    <row r="44" spans="1:9">
      <c r="A44" s="67"/>
      <c r="B44" s="67"/>
      <c r="C44" s="67"/>
      <c r="D44" s="67" t="s">
        <v>51</v>
      </c>
      <c r="E44" s="67"/>
      <c r="F44" s="63">
        <v>800</v>
      </c>
      <c r="G44" s="63">
        <v>0</v>
      </c>
      <c r="H44" s="63">
        <v>0</v>
      </c>
      <c r="I44" s="73">
        <f t="shared" si="4"/>
        <v>800</v>
      </c>
    </row>
    <row r="45" spans="1:9">
      <c r="A45" s="67"/>
      <c r="B45" s="67"/>
      <c r="C45" s="67"/>
      <c r="D45" s="67" t="s">
        <v>50</v>
      </c>
      <c r="E45" s="67"/>
      <c r="F45" s="63">
        <v>500</v>
      </c>
      <c r="G45" s="63">
        <v>0</v>
      </c>
      <c r="H45" s="63">
        <v>0</v>
      </c>
      <c r="I45" s="73">
        <f t="shared" si="4"/>
        <v>500</v>
      </c>
    </row>
    <row r="46" spans="1:9">
      <c r="A46" s="67"/>
      <c r="B46" s="67"/>
      <c r="C46" s="67"/>
      <c r="D46" s="67" t="s">
        <v>142</v>
      </c>
      <c r="E46" s="67"/>
      <c r="F46" s="63">
        <v>8500</v>
      </c>
      <c r="G46" s="63">
        <v>0</v>
      </c>
      <c r="H46" s="63">
        <v>1826.75</v>
      </c>
      <c r="I46" s="73">
        <f t="shared" si="4"/>
        <v>6673.25</v>
      </c>
    </row>
    <row r="47" spans="1:9">
      <c r="A47" s="67"/>
      <c r="B47" s="67"/>
      <c r="C47" s="67"/>
      <c r="D47" s="67" t="s">
        <v>48</v>
      </c>
      <c r="E47" s="67"/>
      <c r="F47" s="63">
        <v>500</v>
      </c>
      <c r="G47" s="63">
        <v>0</v>
      </c>
      <c r="H47" s="63">
        <v>0</v>
      </c>
      <c r="I47" s="73">
        <f t="shared" si="4"/>
        <v>500</v>
      </c>
    </row>
    <row r="48" spans="1:9">
      <c r="A48" s="67"/>
      <c r="B48" s="67"/>
      <c r="C48" s="67"/>
      <c r="D48" s="67" t="s">
        <v>152</v>
      </c>
      <c r="E48" s="79"/>
      <c r="F48" s="63">
        <v>1000</v>
      </c>
      <c r="G48" s="63">
        <v>90</v>
      </c>
      <c r="H48" s="63">
        <v>90</v>
      </c>
      <c r="I48" s="73">
        <f t="shared" si="4"/>
        <v>1000</v>
      </c>
    </row>
    <row r="49" spans="1:9">
      <c r="A49" s="67"/>
      <c r="B49" s="67"/>
      <c r="C49" s="67"/>
      <c r="D49" s="67" t="s">
        <v>45</v>
      </c>
      <c r="E49" s="79"/>
      <c r="F49" s="63">
        <v>4000</v>
      </c>
      <c r="G49" s="63">
        <v>0</v>
      </c>
      <c r="H49" s="63">
        <v>3700.44</v>
      </c>
      <c r="I49" s="73">
        <f t="shared" si="4"/>
        <v>299.55999999999995</v>
      </c>
    </row>
    <row r="50" spans="1:9">
      <c r="A50" s="67"/>
      <c r="B50" s="67"/>
      <c r="C50" s="67"/>
      <c r="D50" s="67" t="s">
        <v>44</v>
      </c>
      <c r="E50" s="79"/>
      <c r="F50" s="63">
        <v>1000</v>
      </c>
      <c r="G50" s="63">
        <v>0</v>
      </c>
      <c r="H50" s="63">
        <v>25.24</v>
      </c>
      <c r="I50" s="73">
        <f t="shared" si="4"/>
        <v>974.76</v>
      </c>
    </row>
    <row r="51" spans="1:9">
      <c r="A51" s="67"/>
      <c r="B51" s="67"/>
      <c r="C51" s="67"/>
      <c r="D51" s="67" t="s">
        <v>43</v>
      </c>
      <c r="E51" s="67"/>
      <c r="F51" s="63">
        <v>1640</v>
      </c>
      <c r="G51" s="63">
        <v>0</v>
      </c>
      <c r="H51" s="63">
        <v>328</v>
      </c>
      <c r="I51" s="73">
        <f t="shared" si="4"/>
        <v>1312</v>
      </c>
    </row>
    <row r="52" spans="1:9">
      <c r="A52" s="67"/>
      <c r="B52" s="67"/>
      <c r="C52" s="67"/>
      <c r="D52" s="67" t="s">
        <v>122</v>
      </c>
      <c r="E52" s="67"/>
      <c r="F52" s="63">
        <v>4000</v>
      </c>
      <c r="G52" s="63">
        <v>0</v>
      </c>
      <c r="H52" s="63">
        <v>3200</v>
      </c>
      <c r="I52" s="73">
        <f t="shared" si="4"/>
        <v>800</v>
      </c>
    </row>
    <row r="53" spans="1:9">
      <c r="A53" s="67"/>
      <c r="B53" s="67"/>
      <c r="C53" s="67"/>
      <c r="D53" s="67" t="s">
        <v>40</v>
      </c>
      <c r="E53" s="67"/>
      <c r="F53" s="63">
        <v>250</v>
      </c>
      <c r="G53" s="63">
        <v>0</v>
      </c>
      <c r="H53" s="63">
        <v>120.78</v>
      </c>
      <c r="I53" s="73">
        <f t="shared" si="4"/>
        <v>129.22</v>
      </c>
    </row>
    <row r="54" spans="1:9">
      <c r="A54" s="67"/>
      <c r="B54" s="67"/>
      <c r="C54" s="67"/>
      <c r="D54" s="67" t="s">
        <v>39</v>
      </c>
      <c r="E54" s="67"/>
      <c r="F54" s="63">
        <v>30000</v>
      </c>
      <c r="G54" s="63">
        <v>0</v>
      </c>
      <c r="H54" s="63">
        <v>2700</v>
      </c>
      <c r="I54" s="73">
        <f t="shared" si="4"/>
        <v>27300</v>
      </c>
    </row>
    <row r="55" spans="1:9">
      <c r="A55" s="67"/>
      <c r="B55" s="67"/>
      <c r="C55" s="67"/>
      <c r="D55" s="67" t="s">
        <v>38</v>
      </c>
      <c r="E55" s="67"/>
      <c r="F55" s="63">
        <v>250</v>
      </c>
      <c r="G55" s="63">
        <v>0</v>
      </c>
      <c r="H55" s="63">
        <v>0</v>
      </c>
      <c r="I55" s="73">
        <f t="shared" si="4"/>
        <v>250</v>
      </c>
    </row>
    <row r="56" spans="1:9">
      <c r="A56" s="67"/>
      <c r="B56" s="67"/>
      <c r="C56" s="67"/>
      <c r="D56" s="67" t="s">
        <v>37</v>
      </c>
      <c r="E56" s="67"/>
      <c r="F56" s="63">
        <v>500</v>
      </c>
      <c r="G56" s="63">
        <v>0</v>
      </c>
      <c r="H56" s="63">
        <v>0</v>
      </c>
      <c r="I56" s="73">
        <f t="shared" si="4"/>
        <v>500</v>
      </c>
    </row>
    <row r="57" spans="1:9">
      <c r="A57" s="67"/>
      <c r="B57" s="67"/>
      <c r="C57" s="67"/>
      <c r="D57" s="67" t="s">
        <v>36</v>
      </c>
      <c r="E57" s="67"/>
      <c r="F57" s="63">
        <v>500</v>
      </c>
      <c r="G57" s="63">
        <v>0</v>
      </c>
      <c r="H57" s="63">
        <v>0</v>
      </c>
      <c r="I57" s="73">
        <f t="shared" si="4"/>
        <v>500</v>
      </c>
    </row>
    <row r="58" spans="1:9">
      <c r="A58" s="67"/>
      <c r="B58" s="67"/>
      <c r="C58" s="67"/>
      <c r="D58" s="67" t="s">
        <v>35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9" ht="15" thickBot="1">
      <c r="A59" s="67"/>
      <c r="B59" s="67"/>
      <c r="C59" s="67"/>
      <c r="D59" s="67" t="s">
        <v>121</v>
      </c>
      <c r="E59" s="67"/>
      <c r="F59" s="71">
        <v>1000</v>
      </c>
      <c r="G59" s="71">
        <v>0</v>
      </c>
      <c r="H59" s="71">
        <v>0</v>
      </c>
      <c r="I59" s="71">
        <f t="shared" si="4"/>
        <v>1000</v>
      </c>
    </row>
    <row r="60" spans="1:9">
      <c r="A60" s="67"/>
      <c r="B60" s="67"/>
      <c r="C60" s="67" t="s">
        <v>30</v>
      </c>
      <c r="D60" s="67"/>
      <c r="E60" s="67"/>
      <c r="F60" s="72">
        <f>SUM(F40:F59)</f>
        <v>57940</v>
      </c>
      <c r="G60" s="72">
        <f>SUM(G40:G59)</f>
        <v>10900</v>
      </c>
      <c r="H60" s="72">
        <f>SUM(H40:H59)</f>
        <v>17291.21</v>
      </c>
      <c r="I60" s="72">
        <f>SUM(I40:I59)</f>
        <v>51548.79</v>
      </c>
    </row>
    <row r="61" spans="1:9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9">
      <c r="A62" s="67"/>
      <c r="B62" s="67"/>
      <c r="C62" s="67"/>
      <c r="D62" s="67" t="s">
        <v>163</v>
      </c>
      <c r="E62" s="67"/>
      <c r="F62" s="63">
        <v>250</v>
      </c>
      <c r="G62" s="63">
        <v>0</v>
      </c>
      <c r="H62" s="63">
        <v>0</v>
      </c>
      <c r="I62" s="80">
        <f>SUM(F62,G62,-H62)</f>
        <v>250</v>
      </c>
    </row>
    <row r="63" spans="1:9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175</v>
      </c>
      <c r="I63" s="81">
        <f>SUM(F63,G63,-H63)</f>
        <v>1025</v>
      </c>
    </row>
    <row r="64" spans="1:9">
      <c r="A64" s="67"/>
      <c r="B64" s="67"/>
      <c r="C64" s="67" t="s">
        <v>24</v>
      </c>
      <c r="D64" s="67"/>
      <c r="E64" s="67"/>
      <c r="F64" s="72">
        <f>SUM(F62:F63)</f>
        <v>1450</v>
      </c>
      <c r="G64" s="72">
        <f>SUM(G62:G63)</f>
        <v>0</v>
      </c>
      <c r="H64" s="72">
        <f>ROUND(SUM(H61:H63),5)</f>
        <v>175</v>
      </c>
      <c r="I64" s="72">
        <f>SUM(I62:I63)</f>
        <v>1275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450</v>
      </c>
      <c r="G66" s="63">
        <v>0</v>
      </c>
      <c r="H66" s="63">
        <v>0</v>
      </c>
      <c r="I66" s="80">
        <f>SUM(F66+G66-H66)</f>
        <v>450</v>
      </c>
    </row>
    <row r="67" spans="1:9">
      <c r="A67" s="67"/>
      <c r="B67" s="67"/>
      <c r="C67" s="67"/>
      <c r="D67" s="67" t="s">
        <v>21</v>
      </c>
      <c r="E67" s="67"/>
      <c r="F67" s="63">
        <v>2000</v>
      </c>
      <c r="G67" s="63">
        <v>0</v>
      </c>
      <c r="H67" s="63">
        <v>0</v>
      </c>
      <c r="I67" s="80">
        <f t="shared" ref="I67:I83" si="5">SUM(F67+G67-H67)</f>
        <v>2000</v>
      </c>
    </row>
    <row r="68" spans="1:9">
      <c r="A68" s="67"/>
      <c r="B68" s="67"/>
      <c r="C68" s="67"/>
      <c r="D68" s="67" t="s">
        <v>103</v>
      </c>
      <c r="E68" s="67"/>
      <c r="F68" s="63">
        <v>3350</v>
      </c>
      <c r="G68" s="63">
        <v>0</v>
      </c>
      <c r="H68" s="63">
        <v>0</v>
      </c>
      <c r="I68" s="80">
        <f>SUM(F68+G68-H68)</f>
        <v>3350</v>
      </c>
    </row>
    <row r="69" spans="1:9">
      <c r="A69" s="67"/>
      <c r="B69" s="67"/>
      <c r="C69" s="67"/>
      <c r="D69" s="67" t="s">
        <v>20</v>
      </c>
      <c r="E69" s="67"/>
      <c r="F69" s="63">
        <v>5325</v>
      </c>
      <c r="G69" s="63">
        <v>0</v>
      </c>
      <c r="H69" s="63">
        <v>1745</v>
      </c>
      <c r="I69" s="80">
        <f t="shared" si="5"/>
        <v>3580</v>
      </c>
    </row>
    <row r="70" spans="1:9">
      <c r="A70" s="67"/>
      <c r="B70" s="67"/>
      <c r="C70" s="67"/>
      <c r="D70" s="67" t="s">
        <v>123</v>
      </c>
      <c r="E70" s="67"/>
      <c r="F70" s="63">
        <v>1500</v>
      </c>
      <c r="G70" s="63">
        <v>0</v>
      </c>
      <c r="H70" s="63">
        <v>0</v>
      </c>
      <c r="I70" s="80">
        <f>F70+G70-H70</f>
        <v>1500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318.92</v>
      </c>
      <c r="I71" s="80">
        <f t="shared" si="5"/>
        <v>1681.08</v>
      </c>
    </row>
    <row r="72" spans="1:9">
      <c r="A72" s="67"/>
      <c r="B72" s="67"/>
      <c r="C72" s="67"/>
      <c r="D72" s="67" t="s">
        <v>125</v>
      </c>
      <c r="E72" s="67"/>
      <c r="F72" s="63">
        <v>1550</v>
      </c>
      <c r="G72" s="63">
        <v>0</v>
      </c>
      <c r="H72" s="63">
        <v>478.5</v>
      </c>
      <c r="I72" s="80">
        <f t="shared" si="5"/>
        <v>1071.5</v>
      </c>
    </row>
    <row r="73" spans="1:9">
      <c r="A73" s="67"/>
      <c r="B73" s="67"/>
      <c r="C73" s="67"/>
      <c r="D73" s="67" t="s">
        <v>126</v>
      </c>
      <c r="E73" s="67"/>
      <c r="F73" s="63">
        <v>1500</v>
      </c>
      <c r="G73" s="63">
        <v>0</v>
      </c>
      <c r="H73" s="63">
        <v>0</v>
      </c>
      <c r="I73" s="80">
        <f t="shared" si="5"/>
        <v>1500</v>
      </c>
    </row>
    <row r="74" spans="1:9">
      <c r="A74" s="67"/>
      <c r="B74" s="67"/>
      <c r="C74" s="67"/>
      <c r="D74" s="67" t="s">
        <v>127</v>
      </c>
      <c r="E74" s="67"/>
      <c r="F74" s="63">
        <v>600</v>
      </c>
      <c r="G74" s="63">
        <v>0</v>
      </c>
      <c r="H74" s="63">
        <v>0</v>
      </c>
      <c r="I74" s="80">
        <f t="shared" si="5"/>
        <v>600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5"/>
        <v>500</v>
      </c>
    </row>
    <row r="76" spans="1:9">
      <c r="A76" s="67"/>
      <c r="B76" s="67"/>
      <c r="C76" s="67"/>
      <c r="D76" s="67" t="s">
        <v>164</v>
      </c>
      <c r="E76" s="67"/>
      <c r="F76" s="63">
        <v>300</v>
      </c>
      <c r="G76" s="63">
        <v>0</v>
      </c>
      <c r="H76" s="63">
        <v>0</v>
      </c>
      <c r="I76" s="80">
        <f t="shared" si="5"/>
        <v>300</v>
      </c>
    </row>
    <row r="77" spans="1:9">
      <c r="A77" s="67"/>
      <c r="B77" s="67"/>
      <c r="C77" s="67"/>
      <c r="D77" s="67" t="s">
        <v>13</v>
      </c>
      <c r="E77" s="67"/>
      <c r="F77" s="63">
        <v>500</v>
      </c>
      <c r="G77" s="63">
        <v>0</v>
      </c>
      <c r="H77" s="63">
        <v>0</v>
      </c>
      <c r="I77" s="80">
        <f t="shared" si="5"/>
        <v>500</v>
      </c>
    </row>
    <row r="78" spans="1:9">
      <c r="A78" s="67"/>
      <c r="B78" s="67"/>
      <c r="C78" s="67"/>
      <c r="D78" s="67" t="s">
        <v>10</v>
      </c>
      <c r="E78" s="67"/>
      <c r="F78" s="73">
        <v>300</v>
      </c>
      <c r="G78" s="63">
        <v>0</v>
      </c>
      <c r="H78" s="63">
        <v>0</v>
      </c>
      <c r="I78" s="80">
        <f t="shared" si="5"/>
        <v>300</v>
      </c>
    </row>
    <row r="79" spans="1:9">
      <c r="A79" s="67"/>
      <c r="B79" s="67"/>
      <c r="C79" s="67"/>
      <c r="D79" s="67" t="s">
        <v>165</v>
      </c>
      <c r="E79" s="67"/>
      <c r="F79" s="73">
        <v>1700</v>
      </c>
      <c r="G79" s="63">
        <v>0</v>
      </c>
      <c r="H79" s="63">
        <v>0</v>
      </c>
      <c r="I79" s="80">
        <f t="shared" si="5"/>
        <v>1700</v>
      </c>
    </row>
    <row r="80" spans="1:9">
      <c r="A80" s="67"/>
      <c r="B80" s="67"/>
      <c r="C80" s="67"/>
      <c r="D80" s="67" t="s">
        <v>168</v>
      </c>
      <c r="E80" s="67"/>
      <c r="F80" s="73">
        <v>1455</v>
      </c>
      <c r="G80" s="63">
        <v>0</v>
      </c>
      <c r="H80" s="63">
        <v>0</v>
      </c>
      <c r="I80" s="80">
        <f t="shared" si="5"/>
        <v>1455</v>
      </c>
    </row>
    <row r="81" spans="1:9">
      <c r="A81" s="67"/>
      <c r="B81" s="67"/>
      <c r="C81" s="67"/>
      <c r="D81" s="67" t="s">
        <v>166</v>
      </c>
      <c r="E81" s="67"/>
      <c r="F81" s="73">
        <v>100</v>
      </c>
      <c r="G81" s="73">
        <v>0</v>
      </c>
      <c r="H81" s="73">
        <v>0</v>
      </c>
      <c r="I81" s="164">
        <f>SUM(F81+G81-H81)</f>
        <v>100</v>
      </c>
    </row>
    <row r="82" spans="1:9" ht="14.25" customHeight="1">
      <c r="A82" s="67"/>
      <c r="B82" s="67"/>
      <c r="C82" s="67"/>
      <c r="D82" s="67" t="s">
        <v>167</v>
      </c>
      <c r="E82" s="67"/>
      <c r="F82" s="73">
        <v>160</v>
      </c>
      <c r="G82" s="73">
        <v>0</v>
      </c>
      <c r="H82" s="73">
        <v>0</v>
      </c>
      <c r="I82" s="164">
        <f t="shared" si="5"/>
        <v>160</v>
      </c>
    </row>
    <row r="83" spans="1:9" ht="14.25" customHeight="1" thickBot="1">
      <c r="A83" s="67"/>
      <c r="B83" s="67"/>
      <c r="C83" s="67"/>
      <c r="D83" s="67" t="s">
        <v>169</v>
      </c>
      <c r="E83" s="67"/>
      <c r="F83" s="71">
        <v>1684.42</v>
      </c>
      <c r="G83" s="71">
        <v>0</v>
      </c>
      <c r="H83" s="71">
        <v>1027.42</v>
      </c>
      <c r="I83" s="81">
        <f t="shared" si="5"/>
        <v>657</v>
      </c>
    </row>
    <row r="84" spans="1:9">
      <c r="A84" s="67"/>
      <c r="B84" s="67"/>
      <c r="C84" s="67" t="s">
        <v>7</v>
      </c>
      <c r="D84" s="67"/>
      <c r="E84" s="67"/>
      <c r="F84" s="74">
        <f>SUM(F66:F83)</f>
        <v>24974.42</v>
      </c>
      <c r="G84" s="74">
        <f>SUM(G66:G82)</f>
        <v>0</v>
      </c>
      <c r="H84" s="74">
        <f>SUM(H66:H82)</f>
        <v>2542.42</v>
      </c>
      <c r="I84" s="107">
        <f>SUM(I66:I82)</f>
        <v>20747.580000000002</v>
      </c>
    </row>
    <row r="85" spans="1:9">
      <c r="A85" s="67"/>
      <c r="B85" s="67"/>
      <c r="C85" s="67"/>
      <c r="D85" s="67"/>
      <c r="E85" s="67"/>
      <c r="F85" s="74"/>
      <c r="G85" s="74"/>
      <c r="H85" s="74"/>
      <c r="I85" s="107"/>
    </row>
    <row r="86" spans="1:9" ht="15" thickBot="1">
      <c r="A86" s="67"/>
      <c r="B86" s="67"/>
      <c r="C86" s="67" t="s">
        <v>141</v>
      </c>
      <c r="D86" s="67"/>
      <c r="E86" s="67"/>
      <c r="F86" s="133">
        <f>SUM(F84,F64,F60)</f>
        <v>84364.42</v>
      </c>
      <c r="G86" s="133">
        <f>SUM(G84,G64,G60)</f>
        <v>10900</v>
      </c>
      <c r="H86" s="133">
        <f>SUM(H84,H64,H60)</f>
        <v>20008.629999999997</v>
      </c>
      <c r="I86" s="133">
        <f>SUM(I84,I64,I60)</f>
        <v>73571.37</v>
      </c>
    </row>
    <row r="87" spans="1:9">
      <c r="A87" s="67"/>
      <c r="B87" s="67"/>
      <c r="C87" s="67"/>
      <c r="D87" s="67"/>
      <c r="E87" s="67"/>
      <c r="F87" s="74"/>
      <c r="G87" s="74"/>
      <c r="H87" s="74"/>
      <c r="I87" s="74"/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E89" s="131" t="s">
        <v>5</v>
      </c>
      <c r="F89" s="78"/>
      <c r="G89" s="78"/>
      <c r="H89" s="78"/>
      <c r="I89" s="83">
        <v>94837.18</v>
      </c>
    </row>
    <row r="90" spans="1:9">
      <c r="F90" s="90"/>
      <c r="G90" s="78"/>
      <c r="H90" s="78"/>
      <c r="I90" s="84"/>
    </row>
    <row r="91" spans="1:9">
      <c r="F91" s="78"/>
      <c r="G91" s="85"/>
      <c r="H91" s="78"/>
      <c r="I91" s="86"/>
    </row>
    <row r="92" spans="1:9" ht="15" thickBot="1">
      <c r="F92" s="78"/>
      <c r="G92" s="78"/>
      <c r="H92" s="78"/>
      <c r="I92" s="87"/>
    </row>
    <row r="93" spans="1:9" ht="16" thickTop="1" thickBot="1">
      <c r="A93" s="64"/>
      <c r="B93" s="64"/>
      <c r="C93" s="64"/>
      <c r="D93" s="64"/>
      <c r="E93" s="64"/>
      <c r="F93" s="65" t="s">
        <v>91</v>
      </c>
      <c r="G93" s="65" t="s">
        <v>90</v>
      </c>
      <c r="H93" s="65" t="s">
        <v>89</v>
      </c>
      <c r="I93" s="65" t="s">
        <v>88</v>
      </c>
    </row>
    <row r="94" spans="1:9" ht="15" thickTop="1">
      <c r="F94" s="78"/>
      <c r="G94" s="78"/>
      <c r="H94" s="78"/>
      <c r="I94" s="87"/>
    </row>
    <row r="95" spans="1:9">
      <c r="A95" s="67"/>
      <c r="B95" s="67"/>
      <c r="C95" s="67"/>
      <c r="D95" s="67" t="s">
        <v>119</v>
      </c>
      <c r="E95" s="67"/>
      <c r="F95" s="63"/>
      <c r="G95" s="76">
        <v>0.32</v>
      </c>
      <c r="H95" s="76"/>
      <c r="I95" s="134" t="s">
        <v>177</v>
      </c>
    </row>
    <row r="96" spans="1:9">
      <c r="D96" s="82" t="s">
        <v>118</v>
      </c>
      <c r="F96" s="63"/>
      <c r="G96" s="76"/>
      <c r="H96" s="76"/>
      <c r="I96" s="83">
        <v>0</v>
      </c>
    </row>
    <row r="97" spans="1:9">
      <c r="F97" s="63"/>
      <c r="G97" s="76"/>
      <c r="H97" s="76"/>
      <c r="I97" s="135"/>
    </row>
    <row r="98" spans="1:9">
      <c r="F98" s="150" t="s">
        <v>174</v>
      </c>
      <c r="G98" s="75" t="s">
        <v>178</v>
      </c>
      <c r="H98" s="151" t="s">
        <v>179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38">
        <f>SUM(I100:I108)</f>
        <v>14202.55</v>
      </c>
    </row>
    <row r="100" spans="1:9">
      <c r="E100" s="82" t="s">
        <v>112</v>
      </c>
      <c r="F100" s="90">
        <v>9203.69</v>
      </c>
      <c r="G100" s="96"/>
      <c r="H100" s="96"/>
      <c r="I100" s="90">
        <f>SUM(F100,G100,-H100)</f>
        <v>9203.69</v>
      </c>
    </row>
    <row r="101" spans="1:9">
      <c r="A101" s="69"/>
      <c r="B101" s="69"/>
      <c r="C101" s="69"/>
      <c r="D101" s="69"/>
      <c r="E101" s="82" t="s">
        <v>149</v>
      </c>
      <c r="F101" s="90">
        <v>516.66</v>
      </c>
      <c r="G101" s="85">
        <v>375</v>
      </c>
      <c r="H101" s="85"/>
      <c r="I101" s="90">
        <f>SUM(F101,G101,-H101)</f>
        <v>891.66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904.9</v>
      </c>
      <c r="G105" s="98"/>
      <c r="H105" s="85"/>
      <c r="I105" s="90">
        <f>SUM(F105,G105,-H105)</f>
        <v>904.9</v>
      </c>
    </row>
    <row r="106" spans="1:9">
      <c r="E106" s="97" t="s">
        <v>148</v>
      </c>
      <c r="F106" s="85">
        <v>2660.31</v>
      </c>
      <c r="G106" s="98"/>
      <c r="H106" s="85"/>
      <c r="I106" s="90">
        <f>SUM(F106,G106,-H106)</f>
        <v>2660.31</v>
      </c>
    </row>
    <row r="107" spans="1:9">
      <c r="E107" s="97" t="s">
        <v>94</v>
      </c>
      <c r="F107" s="85">
        <v>97.98</v>
      </c>
      <c r="G107" s="98"/>
      <c r="H107" s="85"/>
      <c r="I107" s="90">
        <f>SUM(F107,G107,-H107)</f>
        <v>97.98</v>
      </c>
    </row>
    <row r="108" spans="1:9">
      <c r="A108" s="69"/>
      <c r="B108" s="69"/>
      <c r="C108" s="69"/>
      <c r="D108" s="69"/>
      <c r="E108" s="82" t="s">
        <v>143</v>
      </c>
      <c r="F108" s="90">
        <v>444.01</v>
      </c>
      <c r="G108" s="85"/>
      <c r="H108" s="85"/>
      <c r="I108" s="90">
        <f>SUM(F108,G108,-H108)</f>
        <v>444.01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2:E22"/>
    <mergeCell ref="C29:E29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Actual_x000D_September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7"/>
  <sheetViews>
    <sheetView view="pageLayout" topLeftCell="B1" zoomScale="150" workbookViewId="0">
      <selection activeCell="G9" sqref="G9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0</v>
      </c>
      <c r="H5" s="63">
        <v>4631.49</v>
      </c>
      <c r="I5" s="63">
        <f>SUM(F5,G5,-H5)</f>
        <v>1368.5100000000002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0</v>
      </c>
      <c r="H6" s="63">
        <v>0</v>
      </c>
      <c r="I6" s="63">
        <f t="shared" ref="I6:I12" si="0">SUM(F6+G6-H6)</f>
        <v>6900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63">
        <v>1370</v>
      </c>
      <c r="I7" s="63">
        <f t="shared" si="0"/>
        <v>5680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1880</v>
      </c>
      <c r="H9" s="63">
        <v>38.72</v>
      </c>
      <c r="I9" s="63">
        <f t="shared" si="0"/>
        <v>2641.28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0</v>
      </c>
      <c r="I11" s="63">
        <f t="shared" si="0"/>
        <v>4000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67" t="s">
        <v>77</v>
      </c>
      <c r="D13" s="67"/>
      <c r="E13" s="67"/>
      <c r="F13" s="72">
        <f>ROUND(SUM(F4:F12),5)</f>
        <v>37250</v>
      </c>
      <c r="G13" s="72">
        <f>ROUND(SUM(G3:G12),5)</f>
        <v>1880</v>
      </c>
      <c r="H13" s="72">
        <f>ROUND(SUM(H3:H12),5)</f>
        <v>6040.21</v>
      </c>
      <c r="I13" s="72">
        <f>SUM(I4:I12)</f>
        <v>33089.79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ref="I15:I21" si="1">SUM(F15+G15-H15)</f>
        <v>3000</v>
      </c>
    </row>
    <row r="16" spans="1:14">
      <c r="A16" s="67"/>
      <c r="B16" s="67"/>
      <c r="C16" s="67"/>
      <c r="D16" s="67" t="s">
        <v>159</v>
      </c>
      <c r="E16" s="67"/>
      <c r="F16" s="73">
        <v>14779</v>
      </c>
      <c r="G16" s="73">
        <v>0</v>
      </c>
      <c r="H16" s="73">
        <v>6050</v>
      </c>
      <c r="I16" s="73">
        <f t="shared" si="1"/>
        <v>8729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1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1"/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ref="I19" si="2">SUM(F19+G19-H19)</f>
        <v>10000</v>
      </c>
    </row>
    <row r="20" spans="1:9">
      <c r="A20" s="67"/>
      <c r="B20" s="67"/>
      <c r="C20" s="67"/>
      <c r="D20" s="92" t="s">
        <v>180</v>
      </c>
      <c r="E20" s="67"/>
      <c r="F20" s="73">
        <v>1374.51</v>
      </c>
      <c r="G20" s="173">
        <v>2233.96</v>
      </c>
      <c r="H20" s="73">
        <v>0</v>
      </c>
      <c r="I20" s="73">
        <f t="shared" si="1"/>
        <v>3608.4700000000003</v>
      </c>
    </row>
    <row r="21" spans="1:9" ht="15" thickBot="1">
      <c r="A21" s="67"/>
      <c r="B21" s="67"/>
      <c r="C21" s="67"/>
      <c r="D21" s="92" t="s">
        <v>137</v>
      </c>
      <c r="E21" s="67"/>
      <c r="F21" s="106">
        <v>2600</v>
      </c>
      <c r="G21" s="106">
        <v>1659.45</v>
      </c>
      <c r="H21" s="106">
        <v>595.48</v>
      </c>
      <c r="I21" s="106">
        <f t="shared" si="1"/>
        <v>3663.97</v>
      </c>
    </row>
    <row r="22" spans="1:9" ht="15" thickTop="1">
      <c r="A22" s="67"/>
      <c r="B22" s="67"/>
      <c r="C22" s="67" t="s">
        <v>72</v>
      </c>
      <c r="D22" s="67"/>
      <c r="E22" s="67"/>
      <c r="F22" s="72">
        <f>SUM(F15:F21)</f>
        <v>51753.51</v>
      </c>
      <c r="G22" s="72">
        <f>SUM(G15:G21)</f>
        <v>3893.41</v>
      </c>
      <c r="H22" s="72">
        <f>SUM(H15:H21)</f>
        <v>6645.48</v>
      </c>
      <c r="I22" s="72">
        <f>SUM(I15:I21)</f>
        <v>49001.440000000002</v>
      </c>
    </row>
    <row r="23" spans="1:9">
      <c r="A23" s="67"/>
      <c r="B23" s="67"/>
      <c r="C23" s="183" t="s">
        <v>110</v>
      </c>
      <c r="D23" s="184"/>
      <c r="E23" s="184"/>
      <c r="F23" s="63"/>
      <c r="G23" s="63"/>
      <c r="H23" s="63"/>
      <c r="I23" s="63"/>
    </row>
    <row r="24" spans="1:9" ht="14.25" customHeight="1">
      <c r="A24" s="67"/>
      <c r="B24" s="67"/>
      <c r="C24" s="67"/>
      <c r="D24" s="67" t="s">
        <v>144</v>
      </c>
      <c r="E24" s="67"/>
      <c r="F24" s="63">
        <v>2000</v>
      </c>
      <c r="G24" s="63">
        <v>6152.9</v>
      </c>
      <c r="H24" s="63">
        <v>2201.9699999999998</v>
      </c>
      <c r="I24" s="73">
        <f>SUM(F24+G24-H24)</f>
        <v>5950.93</v>
      </c>
    </row>
    <row r="25" spans="1:9">
      <c r="A25" s="67"/>
      <c r="B25" s="67"/>
      <c r="C25" s="67"/>
      <c r="D25" s="67" t="s">
        <v>69</v>
      </c>
      <c r="E25" s="67"/>
      <c r="F25" s="63">
        <v>1000</v>
      </c>
      <c r="G25" s="63">
        <v>0</v>
      </c>
      <c r="H25" s="63">
        <v>0</v>
      </c>
      <c r="I25" s="73">
        <f t="shared" ref="I25:I29" si="3">SUM(F25+G25-H25)</f>
        <v>1000</v>
      </c>
    </row>
    <row r="26" spans="1:9" ht="15" customHeight="1">
      <c r="A26" s="67"/>
      <c r="B26" s="67"/>
      <c r="C26" s="67"/>
      <c r="D26" s="67" t="s">
        <v>68</v>
      </c>
      <c r="E26" s="67"/>
      <c r="F26" s="63">
        <v>1000</v>
      </c>
      <c r="G26" s="63">
        <v>0</v>
      </c>
      <c r="H26" s="63">
        <v>0</v>
      </c>
      <c r="I26" s="73">
        <f t="shared" si="3"/>
        <v>1000</v>
      </c>
    </row>
    <row r="27" spans="1:9">
      <c r="A27" s="67"/>
      <c r="B27" s="67"/>
      <c r="C27" s="67"/>
      <c r="D27" s="67" t="s">
        <v>117</v>
      </c>
      <c r="E27" s="67"/>
      <c r="F27" s="73">
        <v>1000</v>
      </c>
      <c r="G27" s="63">
        <v>0</v>
      </c>
      <c r="H27" s="63">
        <v>0</v>
      </c>
      <c r="I27" s="73">
        <f t="shared" si="3"/>
        <v>1000</v>
      </c>
    </row>
    <row r="28" spans="1:9">
      <c r="A28" s="67"/>
      <c r="B28" s="67"/>
      <c r="C28" s="67"/>
      <c r="D28" s="67" t="s">
        <v>140</v>
      </c>
      <c r="E28" s="67"/>
      <c r="F28" s="73">
        <v>2000</v>
      </c>
      <c r="G28" s="63">
        <v>3257.49</v>
      </c>
      <c r="H28" s="63">
        <v>0</v>
      </c>
      <c r="I28" s="73">
        <f t="shared" si="3"/>
        <v>5257.49</v>
      </c>
    </row>
    <row r="29" spans="1:9">
      <c r="A29" s="67"/>
      <c r="B29" s="67"/>
      <c r="C29" s="67"/>
      <c r="D29" s="67" t="s">
        <v>170</v>
      </c>
      <c r="E29" s="67"/>
      <c r="F29" s="73">
        <v>4000</v>
      </c>
      <c r="G29" s="63">
        <v>0</v>
      </c>
      <c r="H29" s="63">
        <v>3145.26</v>
      </c>
      <c r="I29" s="73">
        <f t="shared" si="3"/>
        <v>854.73999999999978</v>
      </c>
    </row>
    <row r="30" spans="1:9">
      <c r="A30" s="67"/>
      <c r="B30" s="67"/>
      <c r="C30" s="183" t="s">
        <v>111</v>
      </c>
      <c r="D30" s="184"/>
      <c r="E30" s="184"/>
      <c r="F30" s="72">
        <f>SUM(F24:F29)</f>
        <v>11000</v>
      </c>
      <c r="G30" s="72">
        <f>SUM(G24:G29)</f>
        <v>9410.39</v>
      </c>
      <c r="H30" s="72">
        <f>SUM(H24:H28)</f>
        <v>2201.9699999999998</v>
      </c>
      <c r="I30" s="72">
        <f>SUM(I24:I28)</f>
        <v>14208.42</v>
      </c>
    </row>
    <row r="31" spans="1:9" ht="15" thickBot="1">
      <c r="A31" s="67"/>
      <c r="B31" s="67"/>
      <c r="C31" s="170"/>
      <c r="D31" s="171"/>
      <c r="E31" s="171"/>
      <c r="F31" s="72"/>
      <c r="G31" s="72"/>
      <c r="H31" s="72"/>
      <c r="I31" s="72"/>
    </row>
    <row r="32" spans="1:9" ht="15" thickTop="1">
      <c r="A32" s="67"/>
      <c r="B32" s="67" t="s">
        <v>58</v>
      </c>
      <c r="C32" s="67"/>
      <c r="D32" s="67"/>
      <c r="E32" s="67"/>
      <c r="F32" s="128">
        <f>SUM(F30,F22,F13)</f>
        <v>100003.51000000001</v>
      </c>
      <c r="G32" s="129">
        <f>SUM(G30,G22,G13)</f>
        <v>15183.8</v>
      </c>
      <c r="H32" s="130">
        <f>SUM(H30,H22,H13)</f>
        <v>14887.66</v>
      </c>
      <c r="I32" s="128">
        <f>SUM(I30,I13,I22)</f>
        <v>96299.65</v>
      </c>
    </row>
    <row r="33" spans="1:9">
      <c r="A33" s="67"/>
      <c r="B33" s="67"/>
      <c r="C33" s="67"/>
      <c r="D33" s="67"/>
      <c r="E33" s="67"/>
      <c r="F33" s="63"/>
      <c r="G33" s="76"/>
      <c r="H33" s="63"/>
      <c r="I33" s="63" t="s">
        <v>132</v>
      </c>
    </row>
    <row r="34" spans="1:9">
      <c r="A34" s="67"/>
      <c r="B34" s="67"/>
      <c r="C34" s="67"/>
      <c r="D34" s="67"/>
      <c r="E34" s="67"/>
      <c r="F34" s="73"/>
      <c r="G34" s="73"/>
      <c r="H34" s="73"/>
      <c r="I34" s="73"/>
    </row>
    <row r="35" spans="1:9">
      <c r="A35" s="67"/>
      <c r="B35" s="67"/>
      <c r="C35" s="67"/>
      <c r="D35" s="67"/>
      <c r="E35" s="67"/>
      <c r="F35" s="63"/>
      <c r="G35" s="93"/>
      <c r="H35" s="63"/>
      <c r="I35" s="63"/>
    </row>
    <row r="36" spans="1:9">
      <c r="A36" s="67"/>
      <c r="B36" s="67"/>
      <c r="C36" s="67"/>
      <c r="D36" s="67"/>
      <c r="E36" s="131" t="s">
        <v>57</v>
      </c>
      <c r="F36" s="63"/>
      <c r="G36" s="76"/>
      <c r="H36" s="63"/>
      <c r="I36" s="132">
        <v>102099.08</v>
      </c>
    </row>
    <row r="37" spans="1:9">
      <c r="A37" s="67"/>
      <c r="B37" s="67"/>
      <c r="C37" s="67"/>
      <c r="D37" s="67"/>
      <c r="E37" s="67"/>
      <c r="F37" s="63"/>
      <c r="G37" s="76"/>
      <c r="H37" s="63"/>
      <c r="I37" s="77"/>
    </row>
    <row r="38" spans="1:9">
      <c r="A38" s="67"/>
      <c r="B38" s="67"/>
      <c r="C38" s="67"/>
      <c r="D38" s="67"/>
      <c r="E38" s="67"/>
      <c r="F38" s="63"/>
      <c r="G38" s="78"/>
      <c r="H38" s="63"/>
      <c r="I38" s="75"/>
    </row>
    <row r="39" spans="1:9">
      <c r="A39" s="67"/>
      <c r="B39" s="67"/>
      <c r="C39" s="67" t="s">
        <v>56</v>
      </c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/>
      <c r="E40" s="67"/>
      <c r="F40" s="63"/>
      <c r="G40" s="76"/>
      <c r="H40" s="76"/>
      <c r="I40" s="75"/>
    </row>
    <row r="41" spans="1:9">
      <c r="A41" s="67"/>
      <c r="B41" s="67"/>
      <c r="C41" s="67"/>
      <c r="D41" s="67" t="s">
        <v>134</v>
      </c>
      <c r="E41" s="67"/>
      <c r="F41" s="63">
        <v>0</v>
      </c>
      <c r="G41" s="63">
        <v>14201</v>
      </c>
      <c r="H41" s="63">
        <v>5375</v>
      </c>
      <c r="I41" s="73">
        <f t="shared" ref="I41:I60" si="4">SUM(F41+G41-H41)</f>
        <v>8826</v>
      </c>
    </row>
    <row r="42" spans="1:9">
      <c r="A42" s="67"/>
      <c r="B42" s="67"/>
      <c r="C42" s="67"/>
      <c r="D42" s="67" t="s">
        <v>130</v>
      </c>
      <c r="E42" s="67"/>
      <c r="F42" s="63">
        <v>0</v>
      </c>
      <c r="G42" s="63">
        <v>0</v>
      </c>
      <c r="H42" s="63">
        <v>0</v>
      </c>
      <c r="I42" s="73">
        <f>SUM(F42,G42,-H42)</f>
        <v>0</v>
      </c>
    </row>
    <row r="43" spans="1:9">
      <c r="A43" s="67"/>
      <c r="B43" s="67"/>
      <c r="C43" s="67"/>
      <c r="D43" s="67" t="s">
        <v>53</v>
      </c>
      <c r="E43" s="67"/>
      <c r="F43" s="63">
        <v>0</v>
      </c>
      <c r="G43" s="63">
        <v>1175</v>
      </c>
      <c r="H43" s="63">
        <v>1000</v>
      </c>
      <c r="I43" s="73">
        <f t="shared" si="4"/>
        <v>175</v>
      </c>
    </row>
    <row r="44" spans="1:9">
      <c r="A44" s="67"/>
      <c r="B44" s="67"/>
      <c r="C44" s="67"/>
      <c r="D44" s="67" t="s">
        <v>52</v>
      </c>
      <c r="E44" s="172"/>
      <c r="F44" s="63">
        <v>3500</v>
      </c>
      <c r="G44" s="63">
        <v>0</v>
      </c>
      <c r="H44" s="63">
        <v>3600</v>
      </c>
      <c r="I44" s="73">
        <f>SUM(F44,G44,-H44)</f>
        <v>-100</v>
      </c>
    </row>
    <row r="45" spans="1:9">
      <c r="A45" s="67"/>
      <c r="B45" s="67"/>
      <c r="C45" s="67"/>
      <c r="D45" s="67" t="s">
        <v>51</v>
      </c>
      <c r="E45" s="67"/>
      <c r="F45" s="63">
        <v>800</v>
      </c>
      <c r="G45" s="63">
        <v>0</v>
      </c>
      <c r="H45" s="63">
        <v>0</v>
      </c>
      <c r="I45" s="73">
        <f t="shared" si="4"/>
        <v>800</v>
      </c>
    </row>
    <row r="46" spans="1:9">
      <c r="A46" s="67"/>
      <c r="B46" s="67"/>
      <c r="C46" s="67"/>
      <c r="D46" s="67" t="s">
        <v>50</v>
      </c>
      <c r="E46" s="67"/>
      <c r="F46" s="63">
        <v>500</v>
      </c>
      <c r="G46" s="63">
        <v>0</v>
      </c>
      <c r="H46" s="63">
        <v>0</v>
      </c>
      <c r="I46" s="73">
        <f t="shared" si="4"/>
        <v>500</v>
      </c>
    </row>
    <row r="47" spans="1:9">
      <c r="A47" s="67"/>
      <c r="B47" s="67"/>
      <c r="C47" s="67"/>
      <c r="D47" s="67" t="s">
        <v>142</v>
      </c>
      <c r="E47" s="67"/>
      <c r="F47" s="63">
        <v>8500</v>
      </c>
      <c r="G47" s="63">
        <v>0</v>
      </c>
      <c r="H47" s="63">
        <v>1826.75</v>
      </c>
      <c r="I47" s="73">
        <f t="shared" si="4"/>
        <v>6673.25</v>
      </c>
    </row>
    <row r="48" spans="1:9">
      <c r="A48" s="67"/>
      <c r="B48" s="67"/>
      <c r="C48" s="67"/>
      <c r="D48" s="67" t="s">
        <v>48</v>
      </c>
      <c r="E48" s="67"/>
      <c r="F48" s="63">
        <v>500</v>
      </c>
      <c r="G48" s="63">
        <v>0</v>
      </c>
      <c r="H48" s="63">
        <v>0</v>
      </c>
      <c r="I48" s="73">
        <f t="shared" si="4"/>
        <v>500</v>
      </c>
    </row>
    <row r="49" spans="1:9">
      <c r="A49" s="67"/>
      <c r="B49" s="67"/>
      <c r="C49" s="67"/>
      <c r="D49" s="67" t="s">
        <v>152</v>
      </c>
      <c r="E49" s="79"/>
      <c r="F49" s="63">
        <v>1000</v>
      </c>
      <c r="G49" s="63">
        <v>90</v>
      </c>
      <c r="H49" s="63">
        <v>90</v>
      </c>
      <c r="I49" s="73">
        <f t="shared" si="4"/>
        <v>1000</v>
      </c>
    </row>
    <row r="50" spans="1:9">
      <c r="A50" s="67"/>
      <c r="B50" s="67"/>
      <c r="C50" s="67"/>
      <c r="D50" s="67" t="s">
        <v>45</v>
      </c>
      <c r="E50" s="79"/>
      <c r="F50" s="63">
        <v>4000</v>
      </c>
      <c r="G50" s="63">
        <v>0</v>
      </c>
      <c r="H50" s="63">
        <v>3700.44</v>
      </c>
      <c r="I50" s="73">
        <f t="shared" si="4"/>
        <v>299.55999999999995</v>
      </c>
    </row>
    <row r="51" spans="1:9">
      <c r="A51" s="67"/>
      <c r="B51" s="67"/>
      <c r="C51" s="67"/>
      <c r="D51" s="67" t="s">
        <v>44</v>
      </c>
      <c r="E51" s="79"/>
      <c r="F51" s="63">
        <v>1000</v>
      </c>
      <c r="G51" s="63">
        <v>0</v>
      </c>
      <c r="H51" s="63">
        <v>25.24</v>
      </c>
      <c r="I51" s="73">
        <f t="shared" si="4"/>
        <v>974.76</v>
      </c>
    </row>
    <row r="52" spans="1:9">
      <c r="A52" s="67"/>
      <c r="B52" s="67"/>
      <c r="C52" s="67"/>
      <c r="D52" s="67" t="s">
        <v>43</v>
      </c>
      <c r="E52" s="67"/>
      <c r="F52" s="63">
        <v>1640</v>
      </c>
      <c r="G52" s="63">
        <v>0</v>
      </c>
      <c r="H52" s="63">
        <v>656</v>
      </c>
      <c r="I52" s="73">
        <f t="shared" si="4"/>
        <v>984</v>
      </c>
    </row>
    <row r="53" spans="1:9">
      <c r="A53" s="67"/>
      <c r="B53" s="67"/>
      <c r="C53" s="67"/>
      <c r="D53" s="67" t="s">
        <v>122</v>
      </c>
      <c r="E53" s="67"/>
      <c r="F53" s="63">
        <v>4000</v>
      </c>
      <c r="G53" s="177">
        <v>2500</v>
      </c>
      <c r="H53" s="63">
        <v>4000</v>
      </c>
      <c r="I53" s="73">
        <f t="shared" si="4"/>
        <v>2500</v>
      </c>
    </row>
    <row r="54" spans="1:9">
      <c r="A54" s="67"/>
      <c r="B54" s="67"/>
      <c r="C54" s="67"/>
      <c r="D54" s="67" t="s">
        <v>40</v>
      </c>
      <c r="E54" s="67"/>
      <c r="F54" s="63">
        <v>250</v>
      </c>
      <c r="G54" s="63">
        <v>0</v>
      </c>
      <c r="H54" s="63">
        <v>181.17</v>
      </c>
      <c r="I54" s="73">
        <f t="shared" si="4"/>
        <v>68.830000000000013</v>
      </c>
    </row>
    <row r="55" spans="1:9">
      <c r="A55" s="67"/>
      <c r="B55" s="67"/>
      <c r="C55" s="67"/>
      <c r="D55" s="67" t="s">
        <v>39</v>
      </c>
      <c r="E55" s="67"/>
      <c r="F55" s="63">
        <v>30000</v>
      </c>
      <c r="G55" s="63">
        <v>0</v>
      </c>
      <c r="H55" s="63">
        <v>3600</v>
      </c>
      <c r="I55" s="73">
        <f t="shared" si="4"/>
        <v>26400</v>
      </c>
    </row>
    <row r="56" spans="1:9">
      <c r="A56" s="67"/>
      <c r="B56" s="67"/>
      <c r="C56" s="67"/>
      <c r="D56" s="67" t="s">
        <v>38</v>
      </c>
      <c r="E56" s="67"/>
      <c r="F56" s="63">
        <v>250</v>
      </c>
      <c r="G56" s="63">
        <v>0</v>
      </c>
      <c r="H56" s="63">
        <v>0</v>
      </c>
      <c r="I56" s="73">
        <f t="shared" si="4"/>
        <v>250</v>
      </c>
    </row>
    <row r="57" spans="1:9">
      <c r="A57" s="67"/>
      <c r="B57" s="67"/>
      <c r="C57" s="67"/>
      <c r="D57" s="67" t="s">
        <v>37</v>
      </c>
      <c r="E57" s="67"/>
      <c r="F57" s="63">
        <v>500</v>
      </c>
      <c r="G57" s="63">
        <v>0</v>
      </c>
      <c r="H57" s="63">
        <v>83.33</v>
      </c>
      <c r="I57" s="73">
        <f t="shared" si="4"/>
        <v>416.67</v>
      </c>
    </row>
    <row r="58" spans="1:9">
      <c r="A58" s="67"/>
      <c r="B58" s="67"/>
      <c r="C58" s="67"/>
      <c r="D58" s="67" t="s">
        <v>36</v>
      </c>
      <c r="E58" s="67"/>
      <c r="F58" s="63">
        <v>500</v>
      </c>
      <c r="G58" s="63">
        <v>0</v>
      </c>
      <c r="H58" s="63">
        <v>0</v>
      </c>
      <c r="I58" s="73">
        <f t="shared" si="4"/>
        <v>500</v>
      </c>
    </row>
    <row r="59" spans="1:9">
      <c r="A59" s="67"/>
      <c r="B59" s="67"/>
      <c r="C59" s="67"/>
      <c r="D59" s="67" t="s">
        <v>35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9" ht="15" thickBot="1">
      <c r="A60" s="67"/>
      <c r="B60" s="67"/>
      <c r="C60" s="67"/>
      <c r="D60" s="67" t="s">
        <v>121</v>
      </c>
      <c r="E60" s="67"/>
      <c r="F60" s="71">
        <v>1000</v>
      </c>
      <c r="G60" s="71">
        <v>0</v>
      </c>
      <c r="H60" s="71">
        <v>0</v>
      </c>
      <c r="I60" s="71">
        <f t="shared" si="4"/>
        <v>1000</v>
      </c>
    </row>
    <row r="61" spans="1:9">
      <c r="A61" s="67"/>
      <c r="B61" s="67"/>
      <c r="C61" s="67" t="s">
        <v>30</v>
      </c>
      <c r="D61" s="67"/>
      <c r="E61" s="67"/>
      <c r="F61" s="72">
        <f>SUM(F41:F60)</f>
        <v>57940</v>
      </c>
      <c r="G61" s="72">
        <f>SUM(G41:G60)</f>
        <v>17966</v>
      </c>
      <c r="H61" s="72">
        <f>SUM(H41:H60)</f>
        <v>24137.93</v>
      </c>
      <c r="I61" s="72">
        <f>SUM(I41:I60)</f>
        <v>51768.07</v>
      </c>
    </row>
    <row r="62" spans="1:9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9">
      <c r="A63" s="67"/>
      <c r="B63" s="67"/>
      <c r="C63" s="67"/>
      <c r="D63" s="67" t="s">
        <v>163</v>
      </c>
      <c r="E63" s="67"/>
      <c r="F63" s="63">
        <v>250</v>
      </c>
      <c r="G63" s="63">
        <v>0</v>
      </c>
      <c r="H63" s="63">
        <v>0</v>
      </c>
      <c r="I63" s="80">
        <f>SUM(F63,G63,-H63)</f>
        <v>250</v>
      </c>
    </row>
    <row r="64" spans="1:9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175</v>
      </c>
      <c r="I64" s="81">
        <f>SUM(F64,G64,-H64)</f>
        <v>1025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1450</v>
      </c>
      <c r="G65" s="72">
        <f>SUM(G63:G64)</f>
        <v>0</v>
      </c>
      <c r="H65" s="72">
        <f>ROUND(SUM(H62:H64),5)</f>
        <v>175</v>
      </c>
      <c r="I65" s="72">
        <f>SUM(I63:I64)</f>
        <v>1275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450</v>
      </c>
      <c r="G67" s="63">
        <v>0</v>
      </c>
      <c r="H67" s="63">
        <v>67.67</v>
      </c>
      <c r="I67" s="80">
        <f>SUM(F67+G67-H67)</f>
        <v>382.33</v>
      </c>
    </row>
    <row r="68" spans="1:9">
      <c r="A68" s="67"/>
      <c r="B68" s="67"/>
      <c r="C68" s="67"/>
      <c r="D68" s="67" t="s">
        <v>21</v>
      </c>
      <c r="E68" s="67"/>
      <c r="F68" s="63">
        <v>2000</v>
      </c>
      <c r="G68" s="63">
        <v>0</v>
      </c>
      <c r="H68" s="63">
        <v>461.73</v>
      </c>
      <c r="I68" s="80">
        <f t="shared" ref="I68:I84" si="5">SUM(F68+G68-H68)</f>
        <v>1538.27</v>
      </c>
    </row>
    <row r="69" spans="1:9">
      <c r="A69" s="67"/>
      <c r="B69" s="67"/>
      <c r="C69" s="67"/>
      <c r="D69" s="67" t="s">
        <v>103</v>
      </c>
      <c r="E69" s="67"/>
      <c r="F69" s="63">
        <v>3350</v>
      </c>
      <c r="G69" s="63">
        <v>0</v>
      </c>
      <c r="H69" s="63">
        <v>0</v>
      </c>
      <c r="I69" s="80">
        <f>SUM(F69+G69-H69)</f>
        <v>3350</v>
      </c>
    </row>
    <row r="70" spans="1:9">
      <c r="A70" s="67"/>
      <c r="B70" s="67"/>
      <c r="C70" s="67"/>
      <c r="D70" s="67" t="s">
        <v>20</v>
      </c>
      <c r="E70" s="67"/>
      <c r="F70" s="63">
        <v>5325</v>
      </c>
      <c r="G70" s="63">
        <v>0</v>
      </c>
      <c r="H70" s="63">
        <v>2195</v>
      </c>
      <c r="I70" s="80">
        <f t="shared" si="5"/>
        <v>3130</v>
      </c>
    </row>
    <row r="71" spans="1:9">
      <c r="A71" s="67"/>
      <c r="B71" s="67"/>
      <c r="C71" s="67"/>
      <c r="D71" s="67" t="s">
        <v>123</v>
      </c>
      <c r="E71" s="67"/>
      <c r="F71" s="63">
        <v>1500</v>
      </c>
      <c r="G71" s="63">
        <v>0</v>
      </c>
      <c r="H71" s="63">
        <v>229.78</v>
      </c>
      <c r="I71" s="80">
        <f>F71+G71-H71</f>
        <v>1270.22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318.92</v>
      </c>
      <c r="I72" s="80">
        <f t="shared" si="5"/>
        <v>1681.08</v>
      </c>
    </row>
    <row r="73" spans="1:9">
      <c r="A73" s="67"/>
      <c r="B73" s="67"/>
      <c r="C73" s="67"/>
      <c r="D73" s="67" t="s">
        <v>125</v>
      </c>
      <c r="E73" s="67"/>
      <c r="F73" s="63">
        <v>1550</v>
      </c>
      <c r="G73" s="63">
        <v>0</v>
      </c>
      <c r="H73" s="63">
        <v>478.5</v>
      </c>
      <c r="I73" s="80">
        <f t="shared" si="5"/>
        <v>1071.5</v>
      </c>
    </row>
    <row r="74" spans="1:9">
      <c r="A74" s="67"/>
      <c r="B74" s="67"/>
      <c r="C74" s="67"/>
      <c r="D74" s="67" t="s">
        <v>126</v>
      </c>
      <c r="E74" s="67"/>
      <c r="F74" s="63">
        <v>1500</v>
      </c>
      <c r="G74" s="63">
        <v>0</v>
      </c>
      <c r="H74" s="63">
        <v>793.92</v>
      </c>
      <c r="I74" s="80">
        <f t="shared" si="5"/>
        <v>706.08</v>
      </c>
    </row>
    <row r="75" spans="1:9">
      <c r="A75" s="67"/>
      <c r="B75" s="67"/>
      <c r="C75" s="67"/>
      <c r="D75" s="67" t="s">
        <v>127</v>
      </c>
      <c r="E75" s="67"/>
      <c r="F75" s="63">
        <v>600</v>
      </c>
      <c r="G75" s="63">
        <v>0</v>
      </c>
      <c r="H75" s="63">
        <v>0</v>
      </c>
      <c r="I75" s="80">
        <f t="shared" si="5"/>
        <v>600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162.30000000000001</v>
      </c>
      <c r="I76" s="80">
        <f t="shared" si="5"/>
        <v>337.7</v>
      </c>
    </row>
    <row r="77" spans="1:9">
      <c r="A77" s="67"/>
      <c r="B77" s="67"/>
      <c r="C77" s="67"/>
      <c r="D77" s="67" t="s">
        <v>164</v>
      </c>
      <c r="E77" s="67"/>
      <c r="F77" s="63">
        <v>300</v>
      </c>
      <c r="G77" s="63">
        <v>0</v>
      </c>
      <c r="H77" s="63">
        <v>0</v>
      </c>
      <c r="I77" s="80">
        <f t="shared" si="5"/>
        <v>300</v>
      </c>
    </row>
    <row r="78" spans="1:9">
      <c r="A78" s="67"/>
      <c r="B78" s="67"/>
      <c r="C78" s="67"/>
      <c r="D78" s="67" t="s">
        <v>13</v>
      </c>
      <c r="E78" s="67"/>
      <c r="F78" s="63">
        <v>500</v>
      </c>
      <c r="G78" s="63">
        <v>0</v>
      </c>
      <c r="H78" s="63">
        <v>0</v>
      </c>
      <c r="I78" s="80">
        <f t="shared" si="5"/>
        <v>500</v>
      </c>
    </row>
    <row r="79" spans="1:9">
      <c r="A79" s="67"/>
      <c r="B79" s="67"/>
      <c r="C79" s="67"/>
      <c r="D79" s="67" t="s">
        <v>10</v>
      </c>
      <c r="E79" s="67"/>
      <c r="F79" s="73">
        <v>300</v>
      </c>
      <c r="G79" s="63">
        <v>0</v>
      </c>
      <c r="H79" s="63">
        <v>0</v>
      </c>
      <c r="I79" s="80">
        <f t="shared" si="5"/>
        <v>300</v>
      </c>
    </row>
    <row r="80" spans="1:9">
      <c r="A80" s="67"/>
      <c r="B80" s="67"/>
      <c r="C80" s="67"/>
      <c r="D80" s="67" t="s">
        <v>165</v>
      </c>
      <c r="E80" s="67"/>
      <c r="F80" s="73">
        <v>1700</v>
      </c>
      <c r="G80" s="63">
        <v>0</v>
      </c>
      <c r="H80" s="63">
        <v>123.25</v>
      </c>
      <c r="I80" s="80">
        <f t="shared" si="5"/>
        <v>1576.75</v>
      </c>
    </row>
    <row r="81" spans="1:9">
      <c r="A81" s="67"/>
      <c r="B81" s="67"/>
      <c r="C81" s="67"/>
      <c r="D81" s="67" t="s">
        <v>168</v>
      </c>
      <c r="E81" s="67"/>
      <c r="F81" s="73">
        <v>1455</v>
      </c>
      <c r="G81" s="63">
        <v>0</v>
      </c>
      <c r="H81" s="63">
        <v>0</v>
      </c>
      <c r="I81" s="80">
        <f t="shared" si="5"/>
        <v>1455</v>
      </c>
    </row>
    <row r="82" spans="1:9">
      <c r="A82" s="67"/>
      <c r="B82" s="67"/>
      <c r="C82" s="67"/>
      <c r="D82" s="67" t="s">
        <v>166</v>
      </c>
      <c r="E82" s="67"/>
      <c r="F82" s="73">
        <v>100</v>
      </c>
      <c r="G82" s="73">
        <v>0</v>
      </c>
      <c r="H82" s="73">
        <v>0</v>
      </c>
      <c r="I82" s="164">
        <f>SUM(F82+G82-H82)</f>
        <v>100</v>
      </c>
    </row>
    <row r="83" spans="1:9" ht="14.25" customHeight="1">
      <c r="A83" s="67"/>
      <c r="B83" s="67"/>
      <c r="C83" s="67"/>
      <c r="D83" s="67" t="s">
        <v>167</v>
      </c>
      <c r="E83" s="67"/>
      <c r="F83" s="73">
        <v>160</v>
      </c>
      <c r="G83" s="73">
        <v>0</v>
      </c>
      <c r="H83" s="73">
        <v>0</v>
      </c>
      <c r="I83" s="164">
        <f t="shared" si="5"/>
        <v>160</v>
      </c>
    </row>
    <row r="84" spans="1:9" ht="14.25" customHeight="1" thickBot="1">
      <c r="A84" s="67"/>
      <c r="B84" s="67"/>
      <c r="C84" s="67"/>
      <c r="D84" s="67" t="s">
        <v>169</v>
      </c>
      <c r="E84" s="67"/>
      <c r="F84" s="71">
        <v>1684.42</v>
      </c>
      <c r="G84" s="71">
        <v>0</v>
      </c>
      <c r="H84" s="71">
        <v>1027.42</v>
      </c>
      <c r="I84" s="81">
        <f t="shared" si="5"/>
        <v>657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24974.42</v>
      </c>
      <c r="G85" s="74">
        <f>SUM(G67:G83)</f>
        <v>0</v>
      </c>
      <c r="H85" s="74">
        <f>SUM(H67:H83)</f>
        <v>4831.0700000000006</v>
      </c>
      <c r="I85" s="107">
        <f>SUM(I67:I83)</f>
        <v>18458.93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84364.42</v>
      </c>
      <c r="G87" s="133">
        <f>SUM(G85,G65,G61)</f>
        <v>17966</v>
      </c>
      <c r="H87" s="133">
        <f>SUM(H85,H65,H61)</f>
        <v>29144</v>
      </c>
      <c r="I87" s="133">
        <f>SUM(I85,I65,I61)</f>
        <v>71502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A89" s="67"/>
      <c r="B89" s="67"/>
      <c r="C89" s="67"/>
      <c r="D89" s="67"/>
      <c r="E89" s="67"/>
      <c r="F89" s="74"/>
      <c r="G89" s="74"/>
      <c r="H89" s="74"/>
      <c r="I89" s="74"/>
    </row>
    <row r="90" spans="1:9">
      <c r="E90" s="131" t="s">
        <v>5</v>
      </c>
      <c r="F90" s="78"/>
      <c r="G90" s="78"/>
      <c r="H90" s="78"/>
      <c r="I90" s="83">
        <v>93667.37</v>
      </c>
    </row>
    <row r="91" spans="1:9">
      <c r="F91" s="90"/>
      <c r="G91" s="78"/>
      <c r="H91" s="78"/>
      <c r="I91" s="84"/>
    </row>
    <row r="92" spans="1:9">
      <c r="F92" s="78"/>
      <c r="G92" s="85"/>
      <c r="H92" s="78"/>
      <c r="I92" s="86"/>
    </row>
    <row r="93" spans="1:9" ht="15" thickBot="1">
      <c r="F93" s="78"/>
      <c r="G93" s="78"/>
      <c r="H93" s="78"/>
      <c r="I93" s="87"/>
    </row>
    <row r="94" spans="1:9" ht="16" thickTop="1" thickBot="1">
      <c r="A94" s="64"/>
      <c r="B94" s="64"/>
      <c r="C94" s="64"/>
      <c r="D94" s="64"/>
      <c r="E94" s="64"/>
      <c r="F94" s="65" t="s">
        <v>91</v>
      </c>
      <c r="G94" s="65" t="s">
        <v>90</v>
      </c>
      <c r="H94" s="65" t="s">
        <v>89</v>
      </c>
      <c r="I94" s="65" t="s">
        <v>88</v>
      </c>
    </row>
    <row r="95" spans="1:9" ht="15" thickTop="1">
      <c r="F95" s="78"/>
      <c r="G95" s="78"/>
      <c r="H95" s="78"/>
      <c r="I95" s="87"/>
    </row>
    <row r="96" spans="1:9">
      <c r="A96" s="67"/>
      <c r="B96" s="67"/>
      <c r="C96" s="67"/>
      <c r="D96" s="67" t="s">
        <v>119</v>
      </c>
      <c r="E96" s="67"/>
      <c r="F96" s="63"/>
      <c r="G96" s="76">
        <v>0.37</v>
      </c>
      <c r="H96" s="76"/>
      <c r="I96" s="134">
        <v>8768.32</v>
      </c>
    </row>
    <row r="97" spans="1:9">
      <c r="D97" s="82" t="s">
        <v>118</v>
      </c>
      <c r="F97" s="63"/>
      <c r="G97" s="76"/>
      <c r="H97" s="76"/>
      <c r="I97" s="83">
        <v>0</v>
      </c>
    </row>
    <row r="98" spans="1:9">
      <c r="F98" s="63"/>
      <c r="G98" s="76"/>
      <c r="H98" s="76"/>
      <c r="I98" s="135"/>
    </row>
    <row r="99" spans="1:9">
      <c r="F99" s="150" t="s">
        <v>181</v>
      </c>
      <c r="G99" s="75" t="s">
        <v>178</v>
      </c>
      <c r="H99" s="151" t="s">
        <v>179</v>
      </c>
      <c r="I99" s="135" t="s">
        <v>156</v>
      </c>
    </row>
    <row r="100" spans="1:9">
      <c r="D100" s="82" t="s">
        <v>100</v>
      </c>
      <c r="F100" s="136"/>
      <c r="G100" s="76"/>
      <c r="H100" s="137"/>
      <c r="I100" s="138">
        <f>SUM(I101:I109)</f>
        <v>8735.31</v>
      </c>
    </row>
    <row r="101" spans="1:9">
      <c r="E101" s="82" t="s">
        <v>112</v>
      </c>
      <c r="F101" s="90">
        <v>2000</v>
      </c>
      <c r="G101" s="96"/>
      <c r="H101" s="96"/>
      <c r="I101" s="90">
        <f>SUM(F101,G101,-H101)</f>
        <v>2000</v>
      </c>
    </row>
    <row r="102" spans="1:9">
      <c r="A102" s="69"/>
      <c r="B102" s="69"/>
      <c r="C102" s="69"/>
      <c r="D102" s="69"/>
      <c r="E102" s="82" t="s">
        <v>149</v>
      </c>
      <c r="F102" s="90">
        <v>2075</v>
      </c>
      <c r="G102" s="85"/>
      <c r="H102" s="85"/>
      <c r="I102" s="90">
        <f>SUM(F102,G102,-H102)</f>
        <v>2075</v>
      </c>
    </row>
    <row r="103" spans="1:9">
      <c r="A103" s="69"/>
      <c r="B103" s="69"/>
      <c r="C103" s="69"/>
      <c r="D103" s="69"/>
      <c r="E103" s="82" t="s">
        <v>113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114</v>
      </c>
      <c r="F104" s="90">
        <v>0</v>
      </c>
      <c r="G104" s="85"/>
      <c r="H104" s="85"/>
      <c r="I104" s="90">
        <f>SUM(F104,G104,-H104)</f>
        <v>0</v>
      </c>
    </row>
    <row r="105" spans="1:9">
      <c r="A105" s="69"/>
      <c r="B105" s="69"/>
      <c r="C105" s="69"/>
      <c r="D105" s="69"/>
      <c r="E105" s="82" t="s">
        <v>115</v>
      </c>
      <c r="F105" s="90">
        <v>0</v>
      </c>
      <c r="G105" s="85"/>
      <c r="H105" s="85"/>
      <c r="I105" s="90">
        <f>SUM(G105,F105,-H105)</f>
        <v>0</v>
      </c>
    </row>
    <row r="106" spans="1:9">
      <c r="E106" s="97" t="s">
        <v>109</v>
      </c>
      <c r="F106" s="85">
        <v>0</v>
      </c>
      <c r="G106" s="98"/>
      <c r="H106" s="85"/>
      <c r="I106" s="90">
        <f>SUM(F106,G106,-H106)</f>
        <v>0</v>
      </c>
    </row>
    <row r="107" spans="1:9">
      <c r="E107" s="97" t="s">
        <v>148</v>
      </c>
      <c r="F107" s="85">
        <v>2660.31</v>
      </c>
      <c r="G107" s="98"/>
      <c r="H107" s="85"/>
      <c r="I107" s="90">
        <f>SUM(F107,G107,-H107)</f>
        <v>2660.31</v>
      </c>
    </row>
    <row r="108" spans="1:9">
      <c r="E108" s="97" t="s">
        <v>94</v>
      </c>
      <c r="F108" s="85">
        <v>2000</v>
      </c>
      <c r="G108" s="98"/>
      <c r="H108" s="85"/>
      <c r="I108" s="90">
        <f>SUM(F108,G108,-H108)</f>
        <v>2000</v>
      </c>
    </row>
    <row r="109" spans="1:9">
      <c r="A109" s="69"/>
      <c r="B109" s="69"/>
      <c r="C109" s="69"/>
      <c r="D109" s="69"/>
      <c r="E109" s="82" t="s">
        <v>143</v>
      </c>
      <c r="F109" s="90">
        <v>0</v>
      </c>
      <c r="G109" s="85"/>
      <c r="H109" s="85"/>
      <c r="I109" s="90">
        <f>SUM(F109,G109,-H109)</f>
        <v>0</v>
      </c>
    </row>
    <row r="110" spans="1:9">
      <c r="F110" s="78"/>
      <c r="G110" s="78"/>
      <c r="H110" s="78"/>
      <c r="I110" s="78"/>
    </row>
    <row r="111" spans="1:9">
      <c r="E111" s="88"/>
      <c r="F111" s="78"/>
      <c r="G111" s="78"/>
      <c r="H111" s="78"/>
      <c r="I111" s="78"/>
    </row>
    <row r="112" spans="1:9">
      <c r="F112" s="78"/>
      <c r="G112" s="78"/>
      <c r="H112" s="78"/>
      <c r="I112" s="78"/>
    </row>
    <row r="113" spans="1:9">
      <c r="F113" s="91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  <row r="127" spans="1:9">
      <c r="A127" s="69"/>
      <c r="B127" s="69"/>
      <c r="C127" s="69"/>
      <c r="D127" s="69"/>
      <c r="E127" s="69"/>
      <c r="F127" s="78"/>
      <c r="G127" s="78"/>
      <c r="H127" s="78"/>
      <c r="I127" s="78"/>
    </row>
  </sheetData>
  <mergeCells count="3">
    <mergeCell ref="A1:E1"/>
    <mergeCell ref="C23:E23"/>
    <mergeCell ref="C30:E30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DST_x000D_Budget vs. Actual_x000D_October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A13" zoomScale="90" workbookViewId="0">
      <selection activeCell="I18" sqref="I18"/>
    </sheetView>
  </sheetViews>
  <sheetFormatPr baseColWidth="10" defaultColWidth="8.83203125" defaultRowHeight="14" x14ac:dyDescent="0"/>
  <cols>
    <col min="1" max="3" width="3" style="2" customWidth="1"/>
    <col min="4" max="4" width="4.6640625" style="2" customWidth="1"/>
    <col min="5" max="5" width="28.6640625" style="2" customWidth="1"/>
    <col min="6" max="6" width="14.1640625" style="1" customWidth="1"/>
    <col min="7" max="8" width="11.6640625" style="1" customWidth="1"/>
    <col min="9" max="9" width="14.5" style="1" customWidth="1"/>
  </cols>
  <sheetData>
    <row r="1" spans="1:14" s="26" customFormat="1" ht="16" thickTop="1" thickBot="1">
      <c r="A1" s="28"/>
      <c r="B1" s="28"/>
      <c r="C1" s="28"/>
      <c r="D1" s="28"/>
      <c r="E1" s="28"/>
      <c r="F1" s="27" t="s">
        <v>91</v>
      </c>
      <c r="G1" s="27" t="s">
        <v>90</v>
      </c>
      <c r="H1" s="27" t="s">
        <v>89</v>
      </c>
      <c r="I1" s="27" t="s">
        <v>88</v>
      </c>
    </row>
    <row r="2" spans="1:14" ht="15" thickTop="1">
      <c r="A2" s="9"/>
      <c r="B2" s="9"/>
      <c r="C2" s="9" t="s">
        <v>87</v>
      </c>
      <c r="D2" s="9"/>
      <c r="E2" s="9"/>
      <c r="F2" s="7"/>
      <c r="G2" s="7"/>
      <c r="H2" s="7"/>
      <c r="I2" s="7"/>
    </row>
    <row r="3" spans="1:14">
      <c r="A3" s="9"/>
      <c r="B3" s="9"/>
      <c r="C3" s="9"/>
      <c r="D3" s="9" t="s">
        <v>86</v>
      </c>
      <c r="E3" s="9"/>
      <c r="F3" s="31">
        <v>1500</v>
      </c>
      <c r="G3" s="31">
        <v>0</v>
      </c>
      <c r="H3" s="31">
        <v>0</v>
      </c>
      <c r="I3" s="31">
        <f>SUM('[1]Sep 2016'!I3+'Nov 2016'!G3-'Nov 2016'!H3)</f>
        <v>1500</v>
      </c>
      <c r="J3" s="7"/>
    </row>
    <row r="4" spans="1:14">
      <c r="A4" s="9"/>
      <c r="B4" s="9"/>
      <c r="C4" s="9"/>
      <c r="D4" s="9" t="s">
        <v>85</v>
      </c>
      <c r="E4" s="9"/>
      <c r="F4" s="31">
        <v>8500</v>
      </c>
      <c r="G4" s="31">
        <v>0</v>
      </c>
      <c r="H4" s="31">
        <v>2006.95</v>
      </c>
      <c r="I4" s="31">
        <f>SUM(F4+'Nov 2016'!G4-'Nov 2016'!H4)</f>
        <v>6493.05</v>
      </c>
    </row>
    <row r="5" spans="1:14">
      <c r="A5" s="9"/>
      <c r="B5" s="9"/>
      <c r="C5" s="9"/>
      <c r="D5" s="9" t="s">
        <v>84</v>
      </c>
      <c r="E5" s="9"/>
      <c r="F5" s="31">
        <v>6200</v>
      </c>
      <c r="G5" s="31">
        <v>0</v>
      </c>
      <c r="H5" s="31">
        <v>1381.65</v>
      </c>
      <c r="I5" s="31">
        <f>SUM(F5+'Nov 2016'!G5-'Nov 2016'!H5)</f>
        <v>4818.3500000000004</v>
      </c>
      <c r="J5" s="7"/>
    </row>
    <row r="6" spans="1:14">
      <c r="A6" s="9"/>
      <c r="B6" s="9"/>
      <c r="C6" s="9"/>
      <c r="D6" s="9" t="s">
        <v>83</v>
      </c>
      <c r="E6" s="9"/>
      <c r="F6" s="31">
        <v>6000</v>
      </c>
      <c r="G6" s="31">
        <v>0</v>
      </c>
      <c r="H6" s="31">
        <v>1243.6300000000001</v>
      </c>
      <c r="I6" s="31">
        <f>SUM(F6+'Nov 2016'!G6-'Nov 2016'!H6)</f>
        <v>4756.37</v>
      </c>
    </row>
    <row r="7" spans="1:14">
      <c r="A7" s="9"/>
      <c r="B7" s="9"/>
      <c r="C7" s="9"/>
      <c r="D7" s="9" t="s">
        <v>82</v>
      </c>
      <c r="E7" s="9"/>
      <c r="F7" s="31">
        <v>500</v>
      </c>
      <c r="G7" s="31">
        <v>0</v>
      </c>
      <c r="H7" s="31">
        <v>0</v>
      </c>
      <c r="I7" s="31">
        <f>SUM(F7+'Nov 2016'!G7-'Nov 2016'!H7)</f>
        <v>500</v>
      </c>
      <c r="J7" s="7"/>
      <c r="N7" s="19"/>
    </row>
    <row r="8" spans="1:14">
      <c r="A8" s="9"/>
      <c r="B8" s="9"/>
      <c r="C8" s="9"/>
      <c r="D8" s="9" t="s">
        <v>80</v>
      </c>
      <c r="E8" s="9"/>
      <c r="F8" s="31">
        <v>1900</v>
      </c>
      <c r="G8" s="31">
        <v>0</v>
      </c>
      <c r="H8" s="31">
        <v>0</v>
      </c>
      <c r="I8" s="31">
        <f>SUM(F8+'Nov 2016'!G8-'Nov 2016'!H8)</f>
        <v>1900</v>
      </c>
      <c r="J8" s="7"/>
    </row>
    <row r="9" spans="1:14">
      <c r="A9" s="9"/>
      <c r="B9" s="9"/>
      <c r="C9" s="9"/>
      <c r="D9" s="9" t="s">
        <v>79</v>
      </c>
      <c r="E9" s="9"/>
      <c r="F9" s="31">
        <v>1500</v>
      </c>
      <c r="G9" s="31">
        <v>0</v>
      </c>
      <c r="H9" s="31">
        <v>0</v>
      </c>
      <c r="I9" s="31">
        <f>SUM(F9+'Nov 2016'!G9-'Nov 2016'!H9)</f>
        <v>1500</v>
      </c>
      <c r="J9" s="7"/>
    </row>
    <row r="10" spans="1:14" ht="15" thickBot="1">
      <c r="A10" s="9"/>
      <c r="B10" s="9"/>
      <c r="C10" s="9"/>
      <c r="D10" s="9" t="s">
        <v>78</v>
      </c>
      <c r="E10" s="9"/>
      <c r="F10" s="32">
        <v>3950</v>
      </c>
      <c r="G10" s="32">
        <v>0</v>
      </c>
      <c r="H10" s="32">
        <v>1526.32</v>
      </c>
      <c r="I10" s="32">
        <f>SUM(F10+'Nov 2016'!G10-'Nov 2016'!H10)</f>
        <v>2423.6800000000003</v>
      </c>
      <c r="J10" s="7"/>
    </row>
    <row r="11" spans="1:14">
      <c r="A11" s="9"/>
      <c r="B11" s="9"/>
      <c r="C11" s="9" t="s">
        <v>77</v>
      </c>
      <c r="D11" s="9"/>
      <c r="E11" s="9"/>
      <c r="F11" s="33">
        <f>ROUND(SUM(F3:F10),5)</f>
        <v>30050</v>
      </c>
      <c r="G11" s="33">
        <f>ROUND(SUM(G2:G10),5)</f>
        <v>0</v>
      </c>
      <c r="H11" s="33">
        <f>ROUND(SUM(H2:H10),5)</f>
        <v>6158.55</v>
      </c>
      <c r="I11" s="33">
        <f>ROUND((F11+G11-H11),5)</f>
        <v>23891.45</v>
      </c>
      <c r="J11" s="19"/>
    </row>
    <row r="12" spans="1:14" ht="20" customHeight="1">
      <c r="A12" s="9"/>
      <c r="B12" s="9"/>
      <c r="C12" s="9" t="s">
        <v>76</v>
      </c>
      <c r="D12" s="9"/>
      <c r="E12" s="9"/>
      <c r="F12" s="31"/>
      <c r="G12" s="31"/>
      <c r="H12" s="31"/>
      <c r="I12" s="31"/>
    </row>
    <row r="13" spans="1:14">
      <c r="A13" s="9"/>
      <c r="B13" s="9"/>
      <c r="C13" s="9"/>
      <c r="D13" s="9" t="s">
        <v>75</v>
      </c>
      <c r="E13" s="9"/>
      <c r="F13" s="31">
        <v>250</v>
      </c>
      <c r="G13" s="31">
        <v>0</v>
      </c>
      <c r="H13" s="31">
        <v>0</v>
      </c>
      <c r="I13" s="34">
        <f>SUM(F13+'Nov 2016'!G13-'Nov 2016'!H13)</f>
        <v>250</v>
      </c>
    </row>
    <row r="14" spans="1:14">
      <c r="A14" s="9"/>
      <c r="B14" s="9"/>
      <c r="C14" s="9"/>
      <c r="D14" s="9" t="s">
        <v>74</v>
      </c>
      <c r="E14" s="9"/>
      <c r="F14" s="31">
        <v>2300</v>
      </c>
      <c r="G14" s="31">
        <v>0</v>
      </c>
      <c r="H14" s="31">
        <v>0</v>
      </c>
      <c r="I14" s="34">
        <f>SUM(F14+'Nov 2016'!G14-'Nov 2016'!H14)</f>
        <v>2300</v>
      </c>
    </row>
    <row r="15" spans="1:14" ht="15" thickBot="1">
      <c r="A15" s="9"/>
      <c r="B15" s="9"/>
      <c r="C15" s="9"/>
      <c r="D15" s="9" t="s">
        <v>73</v>
      </c>
      <c r="E15" s="9"/>
      <c r="F15" s="32">
        <v>2000</v>
      </c>
      <c r="G15" s="32">
        <v>0</v>
      </c>
      <c r="H15" s="32">
        <v>394.1</v>
      </c>
      <c r="I15" s="44">
        <f>SUM(F15+'Nov 2016'!G15-'Nov 2016'!H15)</f>
        <v>1605.9</v>
      </c>
    </row>
    <row r="16" spans="1:14">
      <c r="A16" s="9"/>
      <c r="B16" s="9"/>
      <c r="C16" s="9" t="s">
        <v>72</v>
      </c>
      <c r="D16" s="9"/>
      <c r="E16" s="9"/>
      <c r="F16" s="33">
        <f>ROUND(SUM(F13:F15),5)</f>
        <v>4550</v>
      </c>
      <c r="G16" s="33">
        <f>ROUND(SUM(G12:G15),5)</f>
        <v>0</v>
      </c>
      <c r="H16" s="33">
        <f>ROUND(SUM(H12:H15),5)</f>
        <v>394.1</v>
      </c>
      <c r="I16" s="33">
        <f>ROUND((F16+G16-H16),5)</f>
        <v>4155.8999999999996</v>
      </c>
    </row>
    <row r="17" spans="1:9" ht="20.25" customHeight="1">
      <c r="A17" s="9"/>
      <c r="B17" s="9"/>
      <c r="C17" s="9" t="s">
        <v>71</v>
      </c>
      <c r="D17" s="9"/>
      <c r="E17" s="9"/>
      <c r="F17" s="31"/>
      <c r="G17" s="31"/>
      <c r="H17" s="31"/>
      <c r="I17" s="31"/>
    </row>
    <row r="18" spans="1:9" s="55" customFormat="1">
      <c r="A18" s="53"/>
      <c r="B18" s="53"/>
      <c r="C18" s="53"/>
      <c r="D18" s="53" t="s">
        <v>70</v>
      </c>
      <c r="E18" s="53"/>
      <c r="F18" s="41">
        <v>1000</v>
      </c>
      <c r="G18" s="41">
        <v>8190.82</v>
      </c>
      <c r="H18" s="41">
        <v>6345</v>
      </c>
      <c r="I18" s="54">
        <f>SUM(F18+'Nov 2016'!G18-'Nov 2016'!H18)</f>
        <v>2845.8199999999997</v>
      </c>
    </row>
    <row r="19" spans="1:9">
      <c r="A19" s="9"/>
      <c r="B19" s="9"/>
      <c r="C19" s="9"/>
      <c r="D19" s="9" t="s">
        <v>69</v>
      </c>
      <c r="E19" s="9"/>
      <c r="F19" s="31">
        <v>2000</v>
      </c>
      <c r="G19" s="31">
        <v>0</v>
      </c>
      <c r="H19" s="31">
        <v>0</v>
      </c>
      <c r="I19" s="34">
        <f>SUM(F19+'Nov 2016'!G19-'Nov 2016'!H19)</f>
        <v>2000</v>
      </c>
    </row>
    <row r="20" spans="1:9">
      <c r="A20" s="9"/>
      <c r="B20" s="9"/>
      <c r="C20" s="9"/>
      <c r="D20" s="9" t="s">
        <v>68</v>
      </c>
      <c r="E20" s="9"/>
      <c r="F20" s="31">
        <v>0</v>
      </c>
      <c r="G20" s="31">
        <v>0</v>
      </c>
      <c r="H20" s="31">
        <v>0</v>
      </c>
      <c r="I20" s="34">
        <f>SUM(F20+'Nov 2016'!G20-'Nov 2016'!H20)</f>
        <v>0</v>
      </c>
    </row>
    <row r="21" spans="1:9">
      <c r="A21" s="9"/>
      <c r="B21" s="9"/>
      <c r="C21" s="9"/>
      <c r="D21" s="9" t="s">
        <v>66</v>
      </c>
      <c r="E21" s="9"/>
      <c r="F21" s="34">
        <v>0</v>
      </c>
      <c r="G21" s="31">
        <v>0</v>
      </c>
      <c r="H21" s="31">
        <v>0</v>
      </c>
      <c r="I21" s="34">
        <f>SUM(F21+'Nov 2016'!G21-'Nov 2016'!H21)</f>
        <v>0</v>
      </c>
    </row>
    <row r="22" spans="1:9">
      <c r="A22" s="9"/>
      <c r="B22" s="9"/>
      <c r="C22" s="9"/>
      <c r="D22" s="9" t="s">
        <v>102</v>
      </c>
      <c r="E22" s="9"/>
      <c r="F22" s="34">
        <v>3000</v>
      </c>
      <c r="G22" s="34">
        <v>1210</v>
      </c>
      <c r="H22" s="34">
        <v>2884.96</v>
      </c>
      <c r="I22" s="34">
        <f>SUM(F22+'Nov 2016'!G22-'Nov 2016'!H22)</f>
        <v>1325.04</v>
      </c>
    </row>
    <row r="23" spans="1:9" ht="15" thickBot="1">
      <c r="A23" s="9"/>
      <c r="B23" s="9"/>
      <c r="C23" s="9"/>
      <c r="D23" s="9" t="s">
        <v>104</v>
      </c>
      <c r="E23" s="9"/>
      <c r="F23" s="32">
        <v>0</v>
      </c>
      <c r="G23" s="32">
        <v>1760</v>
      </c>
      <c r="H23" s="32">
        <v>250</v>
      </c>
      <c r="I23" s="32">
        <f>SUM(F23+'Nov 2016'!G23-'Nov 2016'!H23)</f>
        <v>1510</v>
      </c>
    </row>
    <row r="24" spans="1:9">
      <c r="A24" s="9"/>
      <c r="B24" s="9"/>
      <c r="C24" s="9" t="s">
        <v>63</v>
      </c>
      <c r="D24" s="9"/>
      <c r="E24" s="9"/>
      <c r="F24" s="33">
        <f>ROUND(SUM(F18:F23),5)</f>
        <v>6000</v>
      </c>
      <c r="G24" s="33">
        <f>ROUND(SUM(G18:G23),5)</f>
        <v>11160.82</v>
      </c>
      <c r="H24" s="33">
        <f>ROUND(SUM(H18:H23),5)</f>
        <v>9479.9599999999991</v>
      </c>
      <c r="I24" s="33">
        <f>ROUND((F24+G24-H24),5)</f>
        <v>7680.86</v>
      </c>
    </row>
    <row r="25" spans="1:9" ht="21.75" customHeight="1">
      <c r="A25" s="9"/>
      <c r="B25" s="9"/>
      <c r="C25" s="9" t="s">
        <v>62</v>
      </c>
      <c r="D25" s="9"/>
      <c r="E25" s="9"/>
      <c r="F25" s="31"/>
      <c r="G25" s="31"/>
      <c r="H25" s="31"/>
      <c r="I25" s="31"/>
    </row>
    <row r="26" spans="1:9">
      <c r="A26" s="9"/>
      <c r="B26" s="9"/>
      <c r="C26" s="9"/>
      <c r="D26" s="9" t="s">
        <v>61</v>
      </c>
      <c r="E26" s="9"/>
      <c r="F26" s="34">
        <v>0</v>
      </c>
      <c r="G26" s="34">
        <v>0</v>
      </c>
      <c r="H26" s="34">
        <v>0</v>
      </c>
      <c r="I26" s="34">
        <f>SUM(F26+G26-H26)</f>
        <v>0</v>
      </c>
    </row>
    <row r="27" spans="1:9" ht="15" thickBot="1">
      <c r="A27" s="9"/>
      <c r="B27" s="9"/>
      <c r="C27" s="9"/>
      <c r="D27" s="9" t="s">
        <v>60</v>
      </c>
      <c r="E27" s="9"/>
      <c r="F27" s="32">
        <v>0</v>
      </c>
      <c r="G27" s="32">
        <v>600</v>
      </c>
      <c r="H27" s="32">
        <v>0</v>
      </c>
      <c r="I27" s="32">
        <f>SUM(F27+G27-H27)</f>
        <v>600</v>
      </c>
    </row>
    <row r="28" spans="1:9">
      <c r="A28" s="9"/>
      <c r="B28" s="9"/>
      <c r="C28" s="9" t="s">
        <v>59</v>
      </c>
      <c r="D28" s="9"/>
      <c r="E28" s="9"/>
      <c r="F28" s="35">
        <f>ROUND(SUM(F26:F27),5)</f>
        <v>0</v>
      </c>
      <c r="G28" s="35">
        <f>ROUND(SUM(G26:G27),5)</f>
        <v>600</v>
      </c>
      <c r="H28" s="35">
        <f>ROUND(SUM(H26:H27),5)</f>
        <v>0</v>
      </c>
      <c r="I28" s="34">
        <f>ROUND((F28+G28-H28),5)</f>
        <v>600</v>
      </c>
    </row>
    <row r="29" spans="1:9" ht="20.25" customHeight="1">
      <c r="A29" s="9"/>
      <c r="B29" s="9" t="s">
        <v>58</v>
      </c>
      <c r="C29" s="9"/>
      <c r="D29" s="9"/>
      <c r="E29" s="9"/>
      <c r="F29" s="33">
        <f>SUM(F11+F16+F24+F28)</f>
        <v>40600</v>
      </c>
      <c r="G29" s="36">
        <f>SUM(G11+G16+G24+G28)</f>
        <v>11760.82</v>
      </c>
      <c r="H29" s="37">
        <f>SUM(H11+H16+H24+H28)</f>
        <v>16032.61</v>
      </c>
      <c r="I29" s="33">
        <f>ROUND((F29+G29-H29),5)</f>
        <v>36328.21</v>
      </c>
    </row>
    <row r="30" spans="1:9">
      <c r="A30" s="9"/>
      <c r="B30" s="9"/>
      <c r="C30" s="9"/>
      <c r="D30" s="9"/>
      <c r="E30" s="9"/>
      <c r="F30" s="31"/>
      <c r="G30" s="38"/>
      <c r="H30" s="31"/>
      <c r="I30" s="31"/>
    </row>
    <row r="31" spans="1:9" ht="15" customHeight="1">
      <c r="A31" s="9"/>
      <c r="B31" s="9"/>
      <c r="C31" s="9"/>
      <c r="D31" s="9"/>
      <c r="E31" s="9"/>
      <c r="F31" s="31"/>
      <c r="G31" s="38"/>
      <c r="H31" s="31"/>
      <c r="I31" s="31"/>
    </row>
    <row r="32" spans="1:9">
      <c r="A32" s="9"/>
      <c r="B32" s="9"/>
      <c r="C32" s="9"/>
      <c r="D32" s="9"/>
      <c r="E32" s="14" t="s">
        <v>57</v>
      </c>
      <c r="F32" s="31"/>
      <c r="G32" s="38"/>
      <c r="H32" s="31"/>
      <c r="I32" s="39">
        <v>44551.28</v>
      </c>
    </row>
    <row r="33" spans="1:9">
      <c r="A33" s="9"/>
      <c r="B33" s="9"/>
      <c r="C33" s="9"/>
      <c r="D33" s="9"/>
      <c r="E33" s="9" t="s">
        <v>105</v>
      </c>
      <c r="F33" s="31"/>
      <c r="G33" s="38"/>
      <c r="H33" s="31"/>
      <c r="I33" s="37">
        <v>2639.24</v>
      </c>
    </row>
    <row r="34" spans="1:9" ht="11.25" customHeight="1">
      <c r="A34" s="9"/>
      <c r="B34" s="9"/>
      <c r="C34" s="9"/>
      <c r="D34" s="9"/>
      <c r="E34" s="9"/>
      <c r="F34" s="31"/>
      <c r="G34" s="40"/>
      <c r="H34" s="31"/>
      <c r="I34" s="37"/>
    </row>
    <row r="35" spans="1:9">
      <c r="A35" s="9"/>
      <c r="B35" s="9"/>
      <c r="C35" s="9" t="s">
        <v>56</v>
      </c>
      <c r="D35" s="9"/>
      <c r="E35" s="9"/>
      <c r="F35" s="31"/>
      <c r="G35" s="38"/>
      <c r="H35" s="38"/>
      <c r="I35" s="37"/>
    </row>
    <row r="36" spans="1:9" s="55" customFormat="1">
      <c r="A36" s="53"/>
      <c r="B36" s="53"/>
      <c r="C36" s="53"/>
      <c r="D36" s="53" t="s">
        <v>55</v>
      </c>
      <c r="E36" s="53"/>
      <c r="F36" s="41">
        <v>0</v>
      </c>
      <c r="G36" s="56">
        <v>9330.9</v>
      </c>
      <c r="H36" s="41">
        <v>4820</v>
      </c>
      <c r="I36" s="54">
        <f t="shared" ref="I36:I57" si="0">SUM(F36+G36-H36)</f>
        <v>4510.8999999999996</v>
      </c>
    </row>
    <row r="37" spans="1:9">
      <c r="A37" s="9"/>
      <c r="B37" s="9"/>
      <c r="C37" s="9"/>
      <c r="D37" s="9" t="s">
        <v>54</v>
      </c>
      <c r="E37" s="9"/>
      <c r="F37" s="31">
        <v>0</v>
      </c>
      <c r="G37" s="31">
        <v>0</v>
      </c>
      <c r="H37" s="31">
        <v>0</v>
      </c>
      <c r="I37" s="54">
        <f t="shared" si="0"/>
        <v>0</v>
      </c>
    </row>
    <row r="38" spans="1:9">
      <c r="A38" s="9"/>
      <c r="B38" s="9"/>
      <c r="C38" s="9"/>
      <c r="D38" s="9" t="s">
        <v>53</v>
      </c>
      <c r="E38" s="9"/>
      <c r="F38" s="31">
        <v>0</v>
      </c>
      <c r="G38" s="31">
        <v>70</v>
      </c>
      <c r="H38" s="31">
        <v>70</v>
      </c>
      <c r="I38" s="54">
        <f t="shared" si="0"/>
        <v>0</v>
      </c>
    </row>
    <row r="39" spans="1:9">
      <c r="A39" s="9"/>
      <c r="B39" s="9"/>
      <c r="C39" s="9"/>
      <c r="D39" s="9" t="s">
        <v>52</v>
      </c>
      <c r="E39" s="9"/>
      <c r="F39" s="31">
        <v>3000</v>
      </c>
      <c r="G39" s="31">
        <v>0</v>
      </c>
      <c r="H39" s="31">
        <v>2950</v>
      </c>
      <c r="I39" s="54">
        <f t="shared" si="0"/>
        <v>50</v>
      </c>
    </row>
    <row r="40" spans="1:9">
      <c r="A40" s="9"/>
      <c r="B40" s="9"/>
      <c r="C40" s="9"/>
      <c r="D40" s="9" t="s">
        <v>51</v>
      </c>
      <c r="E40" s="9"/>
      <c r="F40" s="31">
        <v>700</v>
      </c>
      <c r="G40" s="31">
        <v>0</v>
      </c>
      <c r="H40" s="31">
        <v>0</v>
      </c>
      <c r="I40" s="54">
        <f t="shared" si="0"/>
        <v>700</v>
      </c>
    </row>
    <row r="41" spans="1:9">
      <c r="A41" s="9"/>
      <c r="B41" s="9"/>
      <c r="C41" s="9"/>
      <c r="D41" s="9" t="s">
        <v>50</v>
      </c>
      <c r="E41" s="9"/>
      <c r="F41" s="31">
        <v>500</v>
      </c>
      <c r="G41" s="31">
        <v>0</v>
      </c>
      <c r="H41" s="31">
        <v>0</v>
      </c>
      <c r="I41" s="34">
        <f t="shared" si="0"/>
        <v>500</v>
      </c>
    </row>
    <row r="42" spans="1:9">
      <c r="A42" s="9"/>
      <c r="B42" s="9"/>
      <c r="C42" s="9"/>
      <c r="D42" s="9" t="s">
        <v>49</v>
      </c>
      <c r="E42" s="9"/>
      <c r="F42" s="31">
        <v>3500</v>
      </c>
      <c r="G42" s="31">
        <v>0</v>
      </c>
      <c r="H42" s="31">
        <v>762.75</v>
      </c>
      <c r="I42" s="34">
        <f t="shared" si="0"/>
        <v>2737.25</v>
      </c>
    </row>
    <row r="43" spans="1:9">
      <c r="A43" s="9"/>
      <c r="B43" s="9"/>
      <c r="C43" s="9"/>
      <c r="D43" s="9" t="s">
        <v>48</v>
      </c>
      <c r="E43" s="9"/>
      <c r="F43" s="31">
        <v>1000</v>
      </c>
      <c r="G43" s="31">
        <v>0</v>
      </c>
      <c r="H43" s="31">
        <v>0</v>
      </c>
      <c r="I43" s="34">
        <f t="shared" si="0"/>
        <v>1000</v>
      </c>
    </row>
    <row r="44" spans="1:9">
      <c r="A44" s="9"/>
      <c r="B44" s="9"/>
      <c r="C44" s="9"/>
      <c r="D44" s="9" t="s">
        <v>47</v>
      </c>
      <c r="E44" s="22" t="s">
        <v>46</v>
      </c>
      <c r="F44" s="31">
        <v>1000</v>
      </c>
      <c r="G44" s="31">
        <v>0</v>
      </c>
      <c r="H44" s="31">
        <v>229.76</v>
      </c>
      <c r="I44" s="34">
        <f t="shared" si="0"/>
        <v>770.24</v>
      </c>
    </row>
    <row r="45" spans="1:9">
      <c r="A45" s="9"/>
      <c r="B45" s="9"/>
      <c r="C45" s="9"/>
      <c r="D45" s="9" t="s">
        <v>45</v>
      </c>
      <c r="E45" s="22"/>
      <c r="F45" s="31">
        <v>3400</v>
      </c>
      <c r="G45" s="31">
        <v>0</v>
      </c>
      <c r="H45" s="31">
        <v>0</v>
      </c>
      <c r="I45" s="34">
        <f t="shared" si="0"/>
        <v>3400</v>
      </c>
    </row>
    <row r="46" spans="1:9">
      <c r="A46" s="9"/>
      <c r="B46" s="9"/>
      <c r="C46" s="9"/>
      <c r="D46" s="9" t="s">
        <v>44</v>
      </c>
      <c r="E46" s="22"/>
      <c r="F46" s="31">
        <v>1000</v>
      </c>
      <c r="G46" s="31">
        <v>0</v>
      </c>
      <c r="H46" s="31">
        <v>9.4</v>
      </c>
      <c r="I46" s="34">
        <f t="shared" si="0"/>
        <v>990.6</v>
      </c>
    </row>
    <row r="47" spans="1:9">
      <c r="A47" s="9"/>
      <c r="B47" s="9"/>
      <c r="C47" s="9"/>
      <c r="D47" s="9" t="s">
        <v>43</v>
      </c>
      <c r="E47" s="9"/>
      <c r="F47" s="31">
        <v>900</v>
      </c>
      <c r="G47" s="31">
        <v>0</v>
      </c>
      <c r="H47" s="31">
        <v>900</v>
      </c>
      <c r="I47" s="34">
        <f t="shared" si="0"/>
        <v>0</v>
      </c>
    </row>
    <row r="48" spans="1:9">
      <c r="A48" s="9"/>
      <c r="B48" s="9"/>
      <c r="C48" s="9"/>
      <c r="D48" s="9" t="s">
        <v>42</v>
      </c>
      <c r="E48" s="9" t="s">
        <v>41</v>
      </c>
      <c r="F48" s="31">
        <v>2700</v>
      </c>
      <c r="G48" s="31">
        <v>0</v>
      </c>
      <c r="H48" s="31">
        <v>1800</v>
      </c>
      <c r="I48" s="34">
        <f t="shared" si="0"/>
        <v>900</v>
      </c>
    </row>
    <row r="49" spans="1:13">
      <c r="A49" s="9"/>
      <c r="B49" s="9"/>
      <c r="C49" s="9"/>
      <c r="D49" s="9" t="s">
        <v>40</v>
      </c>
      <c r="E49" s="9"/>
      <c r="F49" s="31">
        <v>710</v>
      </c>
      <c r="G49" s="31">
        <v>0</v>
      </c>
      <c r="H49" s="31">
        <v>305.85000000000002</v>
      </c>
      <c r="I49" s="34">
        <f t="shared" si="0"/>
        <v>404.15</v>
      </c>
    </row>
    <row r="50" spans="1:13">
      <c r="A50" s="9"/>
      <c r="B50" s="9"/>
      <c r="C50" s="9"/>
      <c r="D50" s="9" t="s">
        <v>39</v>
      </c>
      <c r="E50" s="9"/>
      <c r="F50" s="31">
        <v>3100</v>
      </c>
      <c r="G50" s="31">
        <v>0</v>
      </c>
      <c r="H50" s="31">
        <v>3000</v>
      </c>
      <c r="I50" s="34">
        <f t="shared" si="0"/>
        <v>100</v>
      </c>
    </row>
    <row r="51" spans="1:13">
      <c r="A51" s="9"/>
      <c r="B51" s="9"/>
      <c r="C51" s="9"/>
      <c r="D51" s="9" t="s">
        <v>38</v>
      </c>
      <c r="E51" s="9"/>
      <c r="F51" s="31">
        <v>500</v>
      </c>
      <c r="G51" s="41">
        <v>0</v>
      </c>
      <c r="H51" s="31">
        <v>36.33</v>
      </c>
      <c r="I51" s="34">
        <f t="shared" si="0"/>
        <v>463.67</v>
      </c>
    </row>
    <row r="52" spans="1:13">
      <c r="A52" s="9"/>
      <c r="B52" s="9"/>
      <c r="C52" s="9"/>
      <c r="D52" s="9" t="s">
        <v>37</v>
      </c>
      <c r="E52" s="9"/>
      <c r="F52" s="31">
        <v>250</v>
      </c>
      <c r="G52" s="31">
        <v>0</v>
      </c>
      <c r="H52" s="31">
        <v>75</v>
      </c>
      <c r="I52" s="34">
        <f t="shared" si="0"/>
        <v>175</v>
      </c>
    </row>
    <row r="53" spans="1:13">
      <c r="A53" s="9"/>
      <c r="B53" s="9"/>
      <c r="C53" s="9"/>
      <c r="D53" s="9" t="s">
        <v>36</v>
      </c>
      <c r="E53" s="9"/>
      <c r="F53" s="31">
        <v>500</v>
      </c>
      <c r="G53" s="31">
        <v>0</v>
      </c>
      <c r="H53" s="31">
        <v>75</v>
      </c>
      <c r="I53" s="34">
        <f t="shared" si="0"/>
        <v>425</v>
      </c>
    </row>
    <row r="54" spans="1:13">
      <c r="A54" s="9"/>
      <c r="B54" s="9"/>
      <c r="C54" s="9"/>
      <c r="D54" s="9" t="s">
        <v>35</v>
      </c>
      <c r="E54" s="9"/>
      <c r="F54" s="31">
        <v>1000</v>
      </c>
      <c r="G54" s="41">
        <v>0</v>
      </c>
      <c r="H54" s="31">
        <v>0</v>
      </c>
      <c r="I54" s="34">
        <f t="shared" si="0"/>
        <v>1000</v>
      </c>
    </row>
    <row r="55" spans="1:13">
      <c r="A55" s="9"/>
      <c r="B55" s="9"/>
      <c r="C55" s="9"/>
      <c r="D55" s="9" t="s">
        <v>34</v>
      </c>
      <c r="E55" s="9" t="s">
        <v>33</v>
      </c>
      <c r="F55" s="31">
        <v>1000</v>
      </c>
      <c r="G55" s="41">
        <v>0</v>
      </c>
      <c r="H55" s="31">
        <v>200</v>
      </c>
      <c r="I55" s="34">
        <f t="shared" si="0"/>
        <v>800</v>
      </c>
    </row>
    <row r="56" spans="1:13">
      <c r="A56" s="9"/>
      <c r="B56" s="9"/>
      <c r="C56" s="9"/>
      <c r="D56" s="9" t="s">
        <v>32</v>
      </c>
      <c r="E56" s="9"/>
      <c r="F56" s="31">
        <v>0</v>
      </c>
      <c r="G56" s="31">
        <v>0</v>
      </c>
      <c r="H56" s="31">
        <v>0</v>
      </c>
      <c r="I56" s="34">
        <f t="shared" si="0"/>
        <v>0</v>
      </c>
    </row>
    <row r="57" spans="1:13" ht="15" thickBot="1">
      <c r="A57" s="9"/>
      <c r="B57" s="9"/>
      <c r="C57" s="9"/>
      <c r="D57" s="9" t="s">
        <v>31</v>
      </c>
      <c r="E57" s="9"/>
      <c r="F57" s="32">
        <v>0</v>
      </c>
      <c r="G57" s="32">
        <v>0</v>
      </c>
      <c r="H57" s="32">
        <v>0</v>
      </c>
      <c r="I57" s="32">
        <f t="shared" si="0"/>
        <v>0</v>
      </c>
    </row>
    <row r="58" spans="1:13">
      <c r="A58" s="9"/>
      <c r="B58" s="9"/>
      <c r="C58" s="9" t="s">
        <v>30</v>
      </c>
      <c r="D58" s="9"/>
      <c r="E58" s="9"/>
      <c r="F58" s="33">
        <f>ROUND(SUM(F35:F46)+SUM(F47:F57),5)-F37</f>
        <v>24760</v>
      </c>
      <c r="G58" s="33">
        <f>ROUND(SUM(G36:G57),5)-G37</f>
        <v>9400.9</v>
      </c>
      <c r="H58" s="33">
        <f>ROUND(SUM(H36:H46)+SUM(H47:H57),5)-H37</f>
        <v>15234.09</v>
      </c>
      <c r="I58" s="33">
        <f>ROUND((F58+G58-H58),5)</f>
        <v>18926.810000000001</v>
      </c>
      <c r="M58" s="19"/>
    </row>
    <row r="59" spans="1:13" ht="21.75" customHeight="1">
      <c r="A59" s="9"/>
      <c r="B59" s="9"/>
      <c r="C59" s="9" t="s">
        <v>29</v>
      </c>
      <c r="D59" s="9"/>
      <c r="E59" s="9"/>
      <c r="F59" s="31"/>
      <c r="G59" s="31"/>
      <c r="H59" s="31"/>
      <c r="I59" s="31"/>
    </row>
    <row r="60" spans="1:13">
      <c r="A60" s="9"/>
      <c r="B60" s="9"/>
      <c r="C60" s="9"/>
      <c r="D60" s="9" t="s">
        <v>28</v>
      </c>
      <c r="E60" s="9"/>
      <c r="F60" s="31">
        <v>1000</v>
      </c>
      <c r="G60" s="31">
        <v>300</v>
      </c>
      <c r="H60" s="31">
        <v>0</v>
      </c>
      <c r="I60" s="42">
        <f>SUM('[1]Sep 2016'!I61+G60-H60)</f>
        <v>1300</v>
      </c>
    </row>
    <row r="61" spans="1:13">
      <c r="A61" s="9"/>
      <c r="B61" s="9"/>
      <c r="C61" s="9"/>
      <c r="D61" s="9" t="s">
        <v>27</v>
      </c>
      <c r="E61" s="9"/>
      <c r="F61" s="31">
        <v>1250</v>
      </c>
      <c r="G61" s="31">
        <v>0</v>
      </c>
      <c r="H61" s="31">
        <v>175</v>
      </c>
      <c r="I61" s="42">
        <f>SUM('[1]Sep 2016'!I62+G61-H61)</f>
        <v>1075</v>
      </c>
    </row>
    <row r="62" spans="1:13">
      <c r="A62" s="9"/>
      <c r="B62" s="9"/>
      <c r="C62" s="9"/>
      <c r="D62" s="9" t="s">
        <v>26</v>
      </c>
      <c r="E62" s="9"/>
      <c r="F62" s="34">
        <v>500</v>
      </c>
      <c r="G62" s="31">
        <v>0</v>
      </c>
      <c r="H62" s="31">
        <v>0</v>
      </c>
      <c r="I62" s="42">
        <f>SUM('[1]Sep 2016'!I63+G62-H62)</f>
        <v>500</v>
      </c>
    </row>
    <row r="63" spans="1:13" ht="15" thickBot="1">
      <c r="A63" s="9"/>
      <c r="B63" s="9"/>
      <c r="C63" s="9"/>
      <c r="D63" s="9" t="s">
        <v>25</v>
      </c>
      <c r="E63" s="9"/>
      <c r="F63" s="32">
        <v>50</v>
      </c>
      <c r="G63" s="32">
        <v>0</v>
      </c>
      <c r="H63" s="32">
        <v>0</v>
      </c>
      <c r="I63" s="43">
        <f>SUM('[1]Sep 2016'!I64+G63-H63)</f>
        <v>50</v>
      </c>
    </row>
    <row r="64" spans="1:13">
      <c r="A64" s="9"/>
      <c r="B64" s="9"/>
      <c r="C64" s="9" t="s">
        <v>24</v>
      </c>
      <c r="D64" s="9"/>
      <c r="E64" s="9"/>
      <c r="F64" s="33">
        <f>ROUND(SUM(F59:F63),5)</f>
        <v>2800</v>
      </c>
      <c r="G64" s="33">
        <f>ROUND(SUM(G59:G63),5)</f>
        <v>300</v>
      </c>
      <c r="H64" s="33">
        <f>ROUND(SUM(H59:H63),5)</f>
        <v>175</v>
      </c>
      <c r="I64" s="33">
        <f>ROUND((F64+G64-H64),5)</f>
        <v>2925</v>
      </c>
    </row>
    <row r="65" spans="1:9" ht="23.25" customHeight="1">
      <c r="A65" s="9"/>
      <c r="B65" s="9"/>
      <c r="C65" s="9" t="s">
        <v>23</v>
      </c>
      <c r="D65" s="9"/>
      <c r="E65" s="9"/>
      <c r="F65" s="31"/>
      <c r="G65" s="31"/>
      <c r="H65" s="31"/>
      <c r="I65" s="31"/>
    </row>
    <row r="66" spans="1:9">
      <c r="A66" s="9"/>
      <c r="B66" s="9"/>
      <c r="C66" s="9"/>
      <c r="D66" s="9" t="s">
        <v>22</v>
      </c>
      <c r="E66" s="9"/>
      <c r="F66" s="31">
        <v>400</v>
      </c>
      <c r="G66" s="31">
        <v>0</v>
      </c>
      <c r="H66" s="31">
        <v>0</v>
      </c>
      <c r="I66" s="42">
        <f t="shared" ref="I66:I80" si="1">SUM(F66+G66-H66)</f>
        <v>400</v>
      </c>
    </row>
    <row r="67" spans="1:9">
      <c r="A67" s="9"/>
      <c r="B67" s="9"/>
      <c r="C67" s="9"/>
      <c r="D67" s="9" t="s">
        <v>21</v>
      </c>
      <c r="E67" s="9"/>
      <c r="F67" s="31">
        <v>2100</v>
      </c>
      <c r="G67" s="31">
        <v>0</v>
      </c>
      <c r="H67" s="31">
        <v>843.89</v>
      </c>
      <c r="I67" s="42">
        <f t="shared" si="1"/>
        <v>1256.1100000000001</v>
      </c>
    </row>
    <row r="68" spans="1:9">
      <c r="A68" s="9"/>
      <c r="B68" s="9"/>
      <c r="C68" s="9"/>
      <c r="D68" s="9" t="s">
        <v>103</v>
      </c>
      <c r="E68" s="9"/>
      <c r="F68" s="31">
        <v>1994</v>
      </c>
      <c r="G68" s="31">
        <v>0</v>
      </c>
      <c r="H68" s="31">
        <v>535.84</v>
      </c>
      <c r="I68" s="42">
        <f t="shared" si="1"/>
        <v>1458.1599999999999</v>
      </c>
    </row>
    <row r="69" spans="1:9">
      <c r="A69" s="9"/>
      <c r="B69" s="9"/>
      <c r="C69" s="9"/>
      <c r="D69" s="9" t="s">
        <v>20</v>
      </c>
      <c r="E69" s="9"/>
      <c r="F69" s="31">
        <v>0</v>
      </c>
      <c r="G69" s="31">
        <v>0</v>
      </c>
      <c r="H69" s="31">
        <v>0</v>
      </c>
      <c r="I69" s="42">
        <f t="shared" si="1"/>
        <v>0</v>
      </c>
    </row>
    <row r="70" spans="1:9">
      <c r="A70" s="9"/>
      <c r="B70" s="9"/>
      <c r="C70" s="9"/>
      <c r="D70" s="9" t="s">
        <v>19</v>
      </c>
      <c r="E70" s="9"/>
      <c r="F70" s="31">
        <v>2900</v>
      </c>
      <c r="G70" s="31">
        <v>0</v>
      </c>
      <c r="H70" s="31">
        <v>0</v>
      </c>
      <c r="I70" s="42">
        <f t="shared" si="1"/>
        <v>2900</v>
      </c>
    </row>
    <row r="71" spans="1:9">
      <c r="A71" s="9"/>
      <c r="B71" s="9"/>
      <c r="C71" s="9"/>
      <c r="D71" s="9" t="s">
        <v>18</v>
      </c>
      <c r="E71" s="9"/>
      <c r="F71" s="31">
        <v>2000</v>
      </c>
      <c r="G71" s="31">
        <v>0</v>
      </c>
      <c r="H71" s="31">
        <v>298.83</v>
      </c>
      <c r="I71" s="42">
        <f t="shared" si="1"/>
        <v>1701.17</v>
      </c>
    </row>
    <row r="72" spans="1:9">
      <c r="A72" s="9"/>
      <c r="B72" s="9"/>
      <c r="C72" s="9"/>
      <c r="D72" s="9" t="s">
        <v>17</v>
      </c>
      <c r="E72" s="9"/>
      <c r="F72" s="31">
        <v>630</v>
      </c>
      <c r="G72" s="31">
        <v>0</v>
      </c>
      <c r="H72" s="31">
        <v>16.05</v>
      </c>
      <c r="I72" s="42">
        <f t="shared" si="1"/>
        <v>613.95000000000005</v>
      </c>
    </row>
    <row r="73" spans="1:9">
      <c r="A73" s="9"/>
      <c r="B73" s="9"/>
      <c r="C73" s="9"/>
      <c r="D73" s="9" t="s">
        <v>16</v>
      </c>
      <c r="E73" s="9"/>
      <c r="F73" s="31">
        <v>5000</v>
      </c>
      <c r="G73" s="31">
        <v>0</v>
      </c>
      <c r="H73" s="31">
        <v>828.37</v>
      </c>
      <c r="I73" s="42">
        <f t="shared" si="1"/>
        <v>4171.63</v>
      </c>
    </row>
    <row r="74" spans="1:9">
      <c r="A74" s="9"/>
      <c r="B74" s="9"/>
      <c r="C74" s="9"/>
      <c r="D74" s="9" t="s">
        <v>15</v>
      </c>
      <c r="E74" s="9"/>
      <c r="F74" s="31">
        <v>1000</v>
      </c>
      <c r="G74" s="31">
        <v>0</v>
      </c>
      <c r="H74" s="31">
        <v>54.45</v>
      </c>
      <c r="I74" s="42">
        <f t="shared" si="1"/>
        <v>945.55</v>
      </c>
    </row>
    <row r="75" spans="1:9">
      <c r="A75" s="9"/>
      <c r="B75" s="9"/>
      <c r="C75" s="9"/>
      <c r="D75" s="9" t="s">
        <v>14</v>
      </c>
      <c r="E75" s="9"/>
      <c r="F75" s="31">
        <v>0</v>
      </c>
      <c r="G75" s="31">
        <v>0</v>
      </c>
      <c r="H75" s="31">
        <v>0</v>
      </c>
      <c r="I75" s="42">
        <f t="shared" si="1"/>
        <v>0</v>
      </c>
    </row>
    <row r="76" spans="1:9">
      <c r="A76" s="9"/>
      <c r="B76" s="9"/>
      <c r="C76" s="9"/>
      <c r="D76" s="9" t="s">
        <v>13</v>
      </c>
      <c r="E76" s="9"/>
      <c r="F76" s="31">
        <v>1000</v>
      </c>
      <c r="G76" s="31">
        <v>0</v>
      </c>
      <c r="H76" s="31">
        <v>0</v>
      </c>
      <c r="I76" s="42">
        <f t="shared" si="1"/>
        <v>1000</v>
      </c>
    </row>
    <row r="77" spans="1:9">
      <c r="A77" s="9"/>
      <c r="B77" s="9"/>
      <c r="C77" s="9"/>
      <c r="D77" s="9" t="s">
        <v>12</v>
      </c>
      <c r="E77" s="9"/>
      <c r="F77" s="31">
        <v>25</v>
      </c>
      <c r="G77" s="31">
        <v>0</v>
      </c>
      <c r="H77" s="31">
        <v>0</v>
      </c>
      <c r="I77" s="42">
        <f t="shared" si="1"/>
        <v>25</v>
      </c>
    </row>
    <row r="78" spans="1:9">
      <c r="A78" s="9"/>
      <c r="B78" s="9"/>
      <c r="C78" s="9"/>
      <c r="D78" s="9" t="s">
        <v>10</v>
      </c>
      <c r="E78" s="9"/>
      <c r="F78" s="34">
        <v>0</v>
      </c>
      <c r="G78" s="31">
        <v>0</v>
      </c>
      <c r="H78" s="31">
        <v>0</v>
      </c>
      <c r="I78" s="42">
        <f t="shared" si="1"/>
        <v>0</v>
      </c>
    </row>
    <row r="79" spans="1:9">
      <c r="A79" s="9"/>
      <c r="B79" s="9"/>
      <c r="C79" s="9"/>
      <c r="D79" s="9"/>
      <c r="E79" s="9" t="s">
        <v>9</v>
      </c>
      <c r="F79" s="34">
        <v>75</v>
      </c>
      <c r="G79" s="31">
        <v>0</v>
      </c>
      <c r="H79" s="31">
        <v>0</v>
      </c>
      <c r="I79" s="42">
        <f t="shared" si="1"/>
        <v>75</v>
      </c>
    </row>
    <row r="80" spans="1:9" ht="15" thickBot="1">
      <c r="A80" s="9"/>
      <c r="B80" s="9"/>
      <c r="C80" s="9"/>
      <c r="D80" s="9"/>
      <c r="E80" s="9" t="s">
        <v>8</v>
      </c>
      <c r="F80" s="32">
        <v>0</v>
      </c>
      <c r="G80" s="32">
        <v>0</v>
      </c>
      <c r="H80" s="32">
        <v>0</v>
      </c>
      <c r="I80" s="43">
        <f t="shared" si="1"/>
        <v>0</v>
      </c>
    </row>
    <row r="81" spans="1:9">
      <c r="A81" s="9"/>
      <c r="B81" s="9"/>
      <c r="C81" s="9" t="s">
        <v>7</v>
      </c>
      <c r="D81" s="9"/>
      <c r="E81" s="9"/>
      <c r="F81" s="35">
        <f>ROUND(SUM(F65:F80),5)</f>
        <v>17124</v>
      </c>
      <c r="G81" s="35">
        <f>ROUND(SUM(G65:G80),5)</f>
        <v>0</v>
      </c>
      <c r="H81" s="35">
        <f>ROUND(SUM(H65:H80),5)</f>
        <v>2577.4299999999998</v>
      </c>
      <c r="I81" s="35">
        <f>ROUND((F81+G81-H81),5)</f>
        <v>14546.57</v>
      </c>
    </row>
    <row r="82" spans="1:9" ht="15" thickBot="1">
      <c r="A82" s="9"/>
      <c r="B82" s="9"/>
      <c r="C82" s="9"/>
      <c r="D82" s="9"/>
      <c r="E82" s="9"/>
      <c r="F82" s="33"/>
      <c r="G82" s="33"/>
      <c r="H82" s="33"/>
      <c r="I82" s="44"/>
    </row>
    <row r="83" spans="1:9">
      <c r="A83" s="9"/>
      <c r="B83" s="9" t="s">
        <v>6</v>
      </c>
      <c r="C83" s="9"/>
      <c r="D83" s="9"/>
      <c r="E83" s="9"/>
      <c r="F83" s="45">
        <f>ROUND(SUM(F58+F64+F81),5)</f>
        <v>44684</v>
      </c>
      <c r="G83" s="45">
        <f>ROUND(SUM(G58+G64+G81),5)</f>
        <v>9700.9</v>
      </c>
      <c r="H83" s="45">
        <f>ROUND(SUM(H58+H64+H81),5)</f>
        <v>17986.52</v>
      </c>
      <c r="I83" s="35">
        <f>ROUND((F83+G83-H83),5)</f>
        <v>36398.379999999997</v>
      </c>
    </row>
    <row r="84" spans="1:9" ht="20.25" customHeight="1">
      <c r="A84" s="9"/>
      <c r="B84" s="9"/>
      <c r="C84" s="9"/>
      <c r="D84" s="9"/>
      <c r="E84" s="9"/>
      <c r="F84" s="35"/>
      <c r="G84" s="35"/>
      <c r="H84" s="35"/>
      <c r="I84" s="35"/>
    </row>
    <row r="85" spans="1:9">
      <c r="E85" s="14" t="s">
        <v>5</v>
      </c>
      <c r="F85" s="40"/>
      <c r="G85" s="40"/>
      <c r="H85" s="40"/>
      <c r="I85" s="46">
        <v>42191.89</v>
      </c>
    </row>
    <row r="86" spans="1:9" ht="18" customHeight="1">
      <c r="E86" s="2" t="s">
        <v>101</v>
      </c>
      <c r="F86" s="40"/>
      <c r="G86" s="40"/>
      <c r="H86" s="40"/>
      <c r="I86" s="57">
        <v>830.11</v>
      </c>
    </row>
    <row r="87" spans="1:9">
      <c r="F87" s="40"/>
      <c r="G87" s="47"/>
      <c r="H87" s="40"/>
      <c r="I87" s="58"/>
    </row>
    <row r="88" spans="1:9" ht="17.25" customHeight="1">
      <c r="F88" s="40"/>
      <c r="G88" s="40"/>
      <c r="H88" s="40"/>
      <c r="I88" s="59"/>
    </row>
    <row r="89" spans="1:9" ht="17.25" hidden="1" customHeight="1">
      <c r="F89" s="40"/>
      <c r="G89" s="40"/>
      <c r="H89" s="40"/>
      <c r="I89" s="59"/>
    </row>
    <row r="90" spans="1:9">
      <c r="A90" s="9"/>
      <c r="B90" s="9"/>
      <c r="C90" s="9"/>
      <c r="D90" s="9" t="s">
        <v>3</v>
      </c>
      <c r="E90" s="9" t="s">
        <v>2</v>
      </c>
      <c r="F90" s="31"/>
      <c r="G90" s="38">
        <f>SUM(0.12+0.12+0.11+0.12+0.12)</f>
        <v>0.59</v>
      </c>
      <c r="H90" s="38"/>
      <c r="I90" s="60">
        <v>7062.71</v>
      </c>
    </row>
    <row r="91" spans="1:9" ht="17.25" customHeight="1">
      <c r="D91" s="2" t="s">
        <v>1</v>
      </c>
      <c r="F91" s="31"/>
      <c r="G91" s="38"/>
      <c r="H91" s="38"/>
      <c r="I91" s="48">
        <v>54566.47</v>
      </c>
    </row>
    <row r="92" spans="1:9" ht="17.25" customHeight="1">
      <c r="F92" s="31"/>
      <c r="G92" s="38"/>
      <c r="H92" s="38"/>
      <c r="I92" s="48"/>
    </row>
    <row r="93" spans="1:9" ht="17.25" customHeight="1">
      <c r="F93" s="31"/>
      <c r="G93" s="38"/>
      <c r="H93" s="38"/>
      <c r="I93" s="48"/>
    </row>
    <row r="94" spans="1:9">
      <c r="D94" s="2" t="s">
        <v>100</v>
      </c>
      <c r="F94" s="40"/>
      <c r="G94" s="38"/>
      <c r="H94" s="49"/>
      <c r="I94" s="50">
        <f>SUM(I95:I101)</f>
        <v>26213.5</v>
      </c>
    </row>
    <row r="95" spans="1:9">
      <c r="E95" s="2" t="s">
        <v>93</v>
      </c>
      <c r="F95" s="51">
        <v>6000</v>
      </c>
      <c r="G95" s="61"/>
      <c r="H95" s="61">
        <v>200</v>
      </c>
      <c r="I95" s="51">
        <f>SUM(F95+G95-H95)</f>
        <v>5800</v>
      </c>
    </row>
    <row r="96" spans="1:9">
      <c r="E96" s="2" t="s">
        <v>94</v>
      </c>
      <c r="F96" s="51">
        <v>2000</v>
      </c>
      <c r="G96" s="61">
        <v>500</v>
      </c>
      <c r="H96" s="61">
        <v>950</v>
      </c>
      <c r="I96" s="51">
        <f>SUM(F96+G96-H96)</f>
        <v>1550</v>
      </c>
    </row>
    <row r="97" spans="1:9">
      <c r="A97"/>
      <c r="B97"/>
      <c r="C97"/>
      <c r="D97"/>
      <c r="E97" s="2" t="s">
        <v>95</v>
      </c>
      <c r="F97" s="51">
        <v>1500</v>
      </c>
      <c r="G97" s="49"/>
      <c r="H97" s="51">
        <v>1500</v>
      </c>
      <c r="I97" s="52">
        <v>0</v>
      </c>
    </row>
    <row r="98" spans="1:9" ht="25.5" customHeight="1">
      <c r="A98"/>
      <c r="B98"/>
      <c r="C98"/>
      <c r="D98"/>
      <c r="E98" s="30" t="s">
        <v>96</v>
      </c>
      <c r="F98" s="51">
        <v>2500</v>
      </c>
      <c r="G98" s="40"/>
      <c r="H98" s="51">
        <v>1000</v>
      </c>
      <c r="I98" s="51">
        <v>1500</v>
      </c>
    </row>
    <row r="99" spans="1:9">
      <c r="A99"/>
      <c r="B99"/>
      <c r="C99"/>
      <c r="D99"/>
      <c r="E99" s="2" t="s">
        <v>97</v>
      </c>
      <c r="F99" s="51">
        <v>2000</v>
      </c>
      <c r="G99" s="40"/>
      <c r="H99" s="40"/>
      <c r="I99" s="51">
        <v>2000</v>
      </c>
    </row>
    <row r="100" spans="1:9">
      <c r="A100"/>
      <c r="B100"/>
      <c r="C100"/>
      <c r="D100"/>
      <c r="E100" s="2" t="s">
        <v>98</v>
      </c>
      <c r="F100" s="51">
        <v>10000</v>
      </c>
      <c r="G100" s="40"/>
      <c r="H100" s="40"/>
      <c r="I100" s="51">
        <v>10000</v>
      </c>
    </row>
    <row r="101" spans="1:9">
      <c r="A101"/>
      <c r="B101"/>
      <c r="C101"/>
      <c r="D101"/>
      <c r="E101" s="2" t="s">
        <v>99</v>
      </c>
      <c r="F101" s="51">
        <v>5363.5</v>
      </c>
      <c r="G101" s="40"/>
      <c r="H101" s="40"/>
      <c r="I101" s="51">
        <v>5363.5</v>
      </c>
    </row>
    <row r="102" spans="1:9">
      <c r="F102" s="40"/>
      <c r="G102" s="40"/>
      <c r="H102" s="40"/>
      <c r="I102" s="40"/>
    </row>
    <row r="103" spans="1:9">
      <c r="A103"/>
      <c r="B103"/>
      <c r="C103"/>
      <c r="D103"/>
      <c r="F103" s="51"/>
      <c r="G103" s="40"/>
      <c r="H103" s="40"/>
      <c r="I103" s="26"/>
    </row>
    <row r="104" spans="1:9">
      <c r="F104" s="40"/>
      <c r="G104" s="40"/>
      <c r="H104" s="40"/>
      <c r="I104" s="40"/>
    </row>
    <row r="105" spans="1:9">
      <c r="F105" s="40"/>
      <c r="G105" s="40"/>
      <c r="H105" s="40"/>
      <c r="I105" s="40"/>
    </row>
    <row r="106" spans="1:9">
      <c r="F106" s="40"/>
      <c r="G106" s="40"/>
      <c r="H106" s="40"/>
      <c r="I106" s="40"/>
    </row>
    <row r="107" spans="1:9">
      <c r="F107" s="40"/>
      <c r="G107" s="40"/>
      <c r="H107" s="40"/>
      <c r="I107" s="40"/>
    </row>
    <row r="108" spans="1:9">
      <c r="F108" s="40"/>
      <c r="G108" s="40"/>
      <c r="H108" s="40"/>
      <c r="I108" s="40"/>
    </row>
    <row r="109" spans="1:9">
      <c r="F109" s="40"/>
      <c r="G109" s="40"/>
      <c r="H109" s="40"/>
      <c r="I109" s="40"/>
    </row>
    <row r="110" spans="1:9">
      <c r="F110" s="40"/>
      <c r="G110" s="40"/>
      <c r="H110" s="40"/>
      <c r="I110" s="40"/>
    </row>
    <row r="111" spans="1:9">
      <c r="F111" s="40"/>
      <c r="G111" s="40"/>
      <c r="H111" s="40"/>
      <c r="I111" s="40"/>
    </row>
    <row r="112" spans="1:9">
      <c r="F112" s="40"/>
      <c r="G112" s="40"/>
      <c r="H112" s="40"/>
      <c r="I112" s="40"/>
    </row>
    <row r="113" spans="6:9" customFormat="1">
      <c r="F113" s="40"/>
      <c r="G113" s="40"/>
      <c r="H113" s="40"/>
      <c r="I113" s="40"/>
    </row>
    <row r="114" spans="6:9" customFormat="1">
      <c r="F114" s="40"/>
      <c r="G114" s="40"/>
      <c r="H114" s="40"/>
      <c r="I114" s="40"/>
    </row>
    <row r="115" spans="6:9" customFormat="1">
      <c r="F115" s="40"/>
      <c r="G115" s="40"/>
      <c r="H115" s="40"/>
      <c r="I115" s="40"/>
    </row>
    <row r="116" spans="6:9" customFormat="1">
      <c r="F116" s="40"/>
      <c r="G116" s="40"/>
      <c r="H116" s="40"/>
      <c r="I116" s="40"/>
    </row>
    <row r="117" spans="6:9" customFormat="1">
      <c r="F117" s="40"/>
      <c r="G117" s="40"/>
      <c r="H117" s="40"/>
      <c r="I117" s="40"/>
    </row>
    <row r="118" spans="6:9" customFormat="1">
      <c r="F118" s="40"/>
      <c r="G118" s="40"/>
      <c r="H118" s="40"/>
      <c r="I118" s="40"/>
    </row>
    <row r="119" spans="6:9" customFormat="1">
      <c r="F119" s="40"/>
      <c r="G119" s="40"/>
      <c r="H119" s="40"/>
      <c r="I119" s="40"/>
    </row>
    <row r="120" spans="6:9" customFormat="1">
      <c r="F120" s="40"/>
      <c r="G120" s="40"/>
      <c r="H120" s="40"/>
      <c r="I120" s="40"/>
    </row>
    <row r="121" spans="6:9" customFormat="1">
      <c r="F121" s="40"/>
      <c r="G121" s="40"/>
      <c r="H121" s="40"/>
      <c r="I121" s="40"/>
    </row>
  </sheetData>
  <phoneticPr fontId="22" type="noConversion"/>
  <pageMargins left="0.5" right="0.65" top="0.95104166666666667" bottom="0.5" header="0.3" footer="0.3"/>
  <pageSetup scale="99" fitToHeight="0" orientation="portrait"/>
  <headerFooter>
    <oddHeader>&amp;L&amp;"-,Bold"Accrual&amp;C&amp;"-,Bold" Tampa Alumnae DST
Budget vs. Actual
November 2016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6"/>
  <sheetViews>
    <sheetView view="pageLayout" topLeftCell="C1" zoomScale="150" workbookViewId="0">
      <selection activeCell="G9" sqref="G9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178">
        <v>2660.31</v>
      </c>
      <c r="H5" s="99">
        <v>4785.24</v>
      </c>
      <c r="I5" s="63">
        <f>SUM(F5,G5,-H5)</f>
        <v>3875.0699999999997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0</v>
      </c>
      <c r="H6" s="99">
        <v>27.6</v>
      </c>
      <c r="I6" s="63">
        <f t="shared" ref="I6:I12" si="0">SUM(F6+G6-H6)</f>
        <v>6872.4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99">
        <v>2517.88</v>
      </c>
      <c r="I7" s="63">
        <f t="shared" si="0"/>
        <v>4532.12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178">
        <v>2015</v>
      </c>
      <c r="H9" s="99">
        <v>584.98</v>
      </c>
      <c r="I9" s="63">
        <f t="shared" si="0"/>
        <v>2230.02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99">
        <v>231</v>
      </c>
      <c r="I11" s="63">
        <f t="shared" si="0"/>
        <v>3769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67" t="s">
        <v>77</v>
      </c>
      <c r="D13" s="67"/>
      <c r="E13" s="67"/>
      <c r="F13" s="72">
        <f>ROUND(SUM(F4:F12),5)</f>
        <v>37250</v>
      </c>
      <c r="G13" s="72">
        <f>ROUND(SUM(G3:G12),5)</f>
        <v>4675.3100000000004</v>
      </c>
      <c r="H13" s="72">
        <f>ROUND(SUM(H3:H12),5)</f>
        <v>8146.7</v>
      </c>
      <c r="I13" s="72">
        <f>SUM(I4:I12)</f>
        <v>33778.61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99">
        <v>225.49</v>
      </c>
      <c r="I15" s="63">
        <f t="shared" ref="I15:I21" si="1">SUM(F15+G15-H15)</f>
        <v>2774.51</v>
      </c>
    </row>
    <row r="16" spans="1:14">
      <c r="A16" s="67"/>
      <c r="B16" s="67"/>
      <c r="C16" s="67"/>
      <c r="D16" s="67" t="s">
        <v>159</v>
      </c>
      <c r="E16" s="67"/>
      <c r="F16" s="73">
        <v>14779</v>
      </c>
      <c r="G16" s="73">
        <v>0</v>
      </c>
      <c r="H16" s="119">
        <v>13100</v>
      </c>
      <c r="I16" s="73">
        <f t="shared" si="1"/>
        <v>1679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1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1"/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si="1"/>
        <v>10000</v>
      </c>
    </row>
    <row r="20" spans="1:9">
      <c r="A20" s="67"/>
      <c r="B20" s="67"/>
      <c r="C20" s="67"/>
      <c r="D20" s="92" t="s">
        <v>180</v>
      </c>
      <c r="E20" s="67"/>
      <c r="F20" s="73">
        <v>1374.51</v>
      </c>
      <c r="G20" s="173">
        <v>2233.96</v>
      </c>
      <c r="H20" s="73">
        <v>1374.51</v>
      </c>
      <c r="I20" s="73">
        <f t="shared" si="1"/>
        <v>2233.96</v>
      </c>
    </row>
    <row r="21" spans="1:9" ht="15" thickBot="1">
      <c r="A21" s="67"/>
      <c r="B21" s="67"/>
      <c r="C21" s="67"/>
      <c r="D21" s="92" t="s">
        <v>137</v>
      </c>
      <c r="E21" s="67"/>
      <c r="F21" s="106">
        <v>2600</v>
      </c>
      <c r="G21" s="145">
        <v>1899.45</v>
      </c>
      <c r="H21" s="145">
        <v>947.44</v>
      </c>
      <c r="I21" s="106">
        <f t="shared" si="1"/>
        <v>3552.0099999999998</v>
      </c>
    </row>
    <row r="22" spans="1:9" ht="15" thickTop="1">
      <c r="A22" s="67"/>
      <c r="B22" s="67"/>
      <c r="C22" s="67" t="s">
        <v>72</v>
      </c>
      <c r="D22" s="67"/>
      <c r="E22" s="67"/>
      <c r="F22" s="72">
        <f>SUM(F15:F21)</f>
        <v>51753.51</v>
      </c>
      <c r="G22" s="72">
        <f>SUM(G15:G21)</f>
        <v>4133.41</v>
      </c>
      <c r="H22" s="72">
        <f>SUM(H15:H21)</f>
        <v>15647.44</v>
      </c>
      <c r="I22" s="72">
        <f>SUM(I15:I21)</f>
        <v>40239.480000000003</v>
      </c>
    </row>
    <row r="23" spans="1:9">
      <c r="A23" s="67"/>
      <c r="B23" s="67"/>
      <c r="C23" s="183" t="s">
        <v>110</v>
      </c>
      <c r="D23" s="184"/>
      <c r="E23" s="184"/>
      <c r="F23" s="63"/>
      <c r="G23" s="63"/>
      <c r="H23" s="63"/>
      <c r="I23" s="63"/>
    </row>
    <row r="24" spans="1:9" ht="14.25" customHeight="1">
      <c r="A24" s="67"/>
      <c r="B24" s="67"/>
      <c r="C24" s="67"/>
      <c r="D24" s="67" t="s">
        <v>144</v>
      </c>
      <c r="E24" s="67"/>
      <c r="F24" s="63">
        <v>2000</v>
      </c>
      <c r="G24" s="99">
        <v>6594.9</v>
      </c>
      <c r="H24" s="99">
        <v>4878</v>
      </c>
      <c r="I24" s="73">
        <f>SUM(F24+G24-H24)</f>
        <v>3716.8999999999996</v>
      </c>
    </row>
    <row r="25" spans="1:9">
      <c r="A25" s="67"/>
      <c r="B25" s="67"/>
      <c r="C25" s="67"/>
      <c r="D25" s="67" t="s">
        <v>69</v>
      </c>
      <c r="E25" s="67"/>
      <c r="F25" s="63">
        <v>1000</v>
      </c>
      <c r="G25" s="63">
        <v>0</v>
      </c>
      <c r="H25" s="63">
        <v>0</v>
      </c>
      <c r="I25" s="73">
        <f t="shared" ref="I25:I29" si="2">SUM(F25+G25-H25)</f>
        <v>1000</v>
      </c>
    </row>
    <row r="26" spans="1:9" ht="15" customHeight="1">
      <c r="A26" s="67"/>
      <c r="B26" s="67"/>
      <c r="C26" s="67"/>
      <c r="D26" s="67" t="s">
        <v>68</v>
      </c>
      <c r="E26" s="67"/>
      <c r="F26" s="63">
        <v>1000</v>
      </c>
      <c r="G26" s="63">
        <v>0</v>
      </c>
      <c r="H26" s="63">
        <v>0</v>
      </c>
      <c r="I26" s="73">
        <f t="shared" si="2"/>
        <v>1000</v>
      </c>
    </row>
    <row r="27" spans="1:9">
      <c r="A27" s="67"/>
      <c r="B27" s="67"/>
      <c r="C27" s="67"/>
      <c r="D27" s="67" t="s">
        <v>117</v>
      </c>
      <c r="E27" s="67"/>
      <c r="F27" s="73">
        <v>1000</v>
      </c>
      <c r="G27" s="63">
        <v>0</v>
      </c>
      <c r="H27" s="63">
        <v>0</v>
      </c>
      <c r="I27" s="73">
        <f t="shared" si="2"/>
        <v>1000</v>
      </c>
    </row>
    <row r="28" spans="1:9">
      <c r="A28" s="67"/>
      <c r="B28" s="67"/>
      <c r="C28" s="67"/>
      <c r="D28" s="67" t="s">
        <v>140</v>
      </c>
      <c r="E28" s="67"/>
      <c r="F28" s="73">
        <v>2000</v>
      </c>
      <c r="G28" s="99">
        <v>23957.49</v>
      </c>
      <c r="H28" s="63">
        <v>0</v>
      </c>
      <c r="I28" s="73">
        <f t="shared" si="2"/>
        <v>25957.49</v>
      </c>
    </row>
    <row r="29" spans="1:9">
      <c r="A29" s="67"/>
      <c r="B29" s="67"/>
      <c r="C29" s="67"/>
      <c r="D29" s="67" t="s">
        <v>170</v>
      </c>
      <c r="E29" s="67"/>
      <c r="F29" s="73">
        <v>4000</v>
      </c>
      <c r="G29" s="63">
        <v>0</v>
      </c>
      <c r="H29" s="63">
        <v>3145.26</v>
      </c>
      <c r="I29" s="73">
        <f t="shared" si="2"/>
        <v>854.73999999999978</v>
      </c>
    </row>
    <row r="30" spans="1:9">
      <c r="A30" s="67"/>
      <c r="B30" s="67"/>
      <c r="C30" s="183" t="s">
        <v>111</v>
      </c>
      <c r="D30" s="184"/>
      <c r="E30" s="184"/>
      <c r="F30" s="72">
        <f>SUM(F24:F29)</f>
        <v>11000</v>
      </c>
      <c r="G30" s="72">
        <f>SUM(G24:G29)</f>
        <v>30552.39</v>
      </c>
      <c r="H30" s="72">
        <f>SUM(H24:H28)</f>
        <v>4878</v>
      </c>
      <c r="I30" s="72">
        <f>SUM(I24:I28)</f>
        <v>32674.39</v>
      </c>
    </row>
    <row r="31" spans="1:9" ht="15" thickBot="1">
      <c r="A31" s="67"/>
      <c r="B31" s="67"/>
      <c r="C31" s="174"/>
      <c r="D31" s="175"/>
      <c r="E31" s="175"/>
      <c r="F31" s="72"/>
      <c r="G31" s="72"/>
      <c r="H31" s="72"/>
      <c r="I31" s="72"/>
    </row>
    <row r="32" spans="1:9" ht="15" thickTop="1">
      <c r="A32" s="67"/>
      <c r="B32" s="67" t="s">
        <v>58</v>
      </c>
      <c r="C32" s="67"/>
      <c r="D32" s="67"/>
      <c r="E32" s="67"/>
      <c r="F32" s="128">
        <f>SUM(F30,F22,F13)</f>
        <v>100003.51000000001</v>
      </c>
      <c r="G32" s="129">
        <f>SUM(G30,G22,G13)</f>
        <v>39361.11</v>
      </c>
      <c r="H32" s="130">
        <f>SUM(H30,H22,H13)</f>
        <v>28672.140000000003</v>
      </c>
      <c r="I32" s="128">
        <f>SUM(I30,I13,I22)</f>
        <v>106692.48000000001</v>
      </c>
    </row>
    <row r="33" spans="1:9">
      <c r="A33" s="67"/>
      <c r="B33" s="67"/>
      <c r="C33" s="67"/>
      <c r="D33" s="67"/>
      <c r="E33" s="67"/>
      <c r="F33" s="63"/>
      <c r="G33" s="76"/>
      <c r="H33" s="63"/>
      <c r="I33" s="63" t="s">
        <v>132</v>
      </c>
    </row>
    <row r="34" spans="1:9">
      <c r="A34" s="67"/>
      <c r="B34" s="67"/>
      <c r="C34" s="67"/>
      <c r="D34" s="67"/>
      <c r="E34" s="67"/>
      <c r="F34" s="73"/>
      <c r="G34" s="73"/>
      <c r="H34" s="73"/>
      <c r="I34" s="73"/>
    </row>
    <row r="35" spans="1:9">
      <c r="A35" s="67"/>
      <c r="B35" s="67"/>
      <c r="C35" s="67"/>
      <c r="D35" s="67"/>
      <c r="E35" s="67"/>
      <c r="F35" s="63"/>
      <c r="G35" s="93"/>
      <c r="H35" s="63"/>
      <c r="I35" s="63"/>
    </row>
    <row r="36" spans="1:9">
      <c r="A36" s="67"/>
      <c r="B36" s="67"/>
      <c r="C36" s="67"/>
      <c r="D36" s="67"/>
      <c r="E36" s="131" t="s">
        <v>57</v>
      </c>
      <c r="F36" s="63"/>
      <c r="G36" s="76"/>
      <c r="H36" s="63"/>
      <c r="I36" s="132">
        <v>116640.9</v>
      </c>
    </row>
    <row r="37" spans="1:9">
      <c r="A37" s="67"/>
      <c r="B37" s="67"/>
      <c r="C37" s="67"/>
      <c r="D37" s="67"/>
      <c r="E37" s="67"/>
      <c r="F37" s="63"/>
      <c r="G37" s="76"/>
      <c r="H37" s="63"/>
      <c r="I37" s="77"/>
    </row>
    <row r="38" spans="1:9">
      <c r="A38" s="67"/>
      <c r="B38" s="67"/>
      <c r="C38" s="67"/>
      <c r="D38" s="67"/>
      <c r="E38" s="67"/>
      <c r="F38" s="63"/>
      <c r="G38" s="78"/>
      <c r="H38" s="63"/>
      <c r="I38" s="75"/>
    </row>
    <row r="39" spans="1:9">
      <c r="A39" s="67"/>
      <c r="B39" s="67"/>
      <c r="C39" s="67" t="s">
        <v>56</v>
      </c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/>
      <c r="E40" s="67"/>
      <c r="F40" s="63"/>
      <c r="G40" s="76"/>
      <c r="H40" s="76"/>
      <c r="I40" s="75"/>
    </row>
    <row r="41" spans="1:9">
      <c r="A41" s="67"/>
      <c r="B41" s="67"/>
      <c r="C41" s="67"/>
      <c r="D41" s="67" t="s">
        <v>134</v>
      </c>
      <c r="E41" s="67"/>
      <c r="F41" s="63">
        <v>0</v>
      </c>
      <c r="G41" s="99">
        <v>15503</v>
      </c>
      <c r="H41" s="99">
        <v>5695</v>
      </c>
      <c r="I41" s="73">
        <f t="shared" ref="I41:I60" si="3">SUM(F41+G41-H41)</f>
        <v>9808</v>
      </c>
    </row>
    <row r="42" spans="1:9">
      <c r="A42" s="67"/>
      <c r="B42" s="67"/>
      <c r="C42" s="67"/>
      <c r="D42" s="67" t="s">
        <v>130</v>
      </c>
      <c r="E42" s="67"/>
      <c r="F42" s="63">
        <v>0</v>
      </c>
      <c r="G42" s="63">
        <v>0</v>
      </c>
      <c r="H42" s="63">
        <v>0</v>
      </c>
      <c r="I42" s="73">
        <f>SUM(F42,G42,-H42)</f>
        <v>0</v>
      </c>
    </row>
    <row r="43" spans="1:9">
      <c r="A43" s="67"/>
      <c r="B43" s="67"/>
      <c r="C43" s="67"/>
      <c r="D43" s="67" t="s">
        <v>53</v>
      </c>
      <c r="E43" s="67"/>
      <c r="F43" s="63">
        <v>0</v>
      </c>
      <c r="G43" s="99">
        <v>1185</v>
      </c>
      <c r="H43" s="63">
        <v>1000</v>
      </c>
      <c r="I43" s="73">
        <f t="shared" si="3"/>
        <v>185</v>
      </c>
    </row>
    <row r="44" spans="1:9">
      <c r="A44" s="67"/>
      <c r="B44" s="67"/>
      <c r="C44" s="67"/>
      <c r="D44" s="67" t="s">
        <v>52</v>
      </c>
      <c r="E44" s="172"/>
      <c r="F44" s="63">
        <v>3500</v>
      </c>
      <c r="G44" s="63">
        <v>100</v>
      </c>
      <c r="H44" s="63">
        <v>3600</v>
      </c>
      <c r="I44" s="73">
        <f>SUM(F44,G44,-H44)</f>
        <v>0</v>
      </c>
    </row>
    <row r="45" spans="1:9">
      <c r="A45" s="67"/>
      <c r="B45" s="67"/>
      <c r="C45" s="67"/>
      <c r="D45" s="67" t="s">
        <v>51</v>
      </c>
      <c r="E45" s="67"/>
      <c r="F45" s="63">
        <v>800</v>
      </c>
      <c r="G45" s="63">
        <v>0</v>
      </c>
      <c r="H45" s="63">
        <v>0</v>
      </c>
      <c r="I45" s="73">
        <f t="shared" si="3"/>
        <v>800</v>
      </c>
    </row>
    <row r="46" spans="1:9">
      <c r="A46" s="67"/>
      <c r="B46" s="67"/>
      <c r="C46" s="67"/>
      <c r="D46" s="67" t="s">
        <v>50</v>
      </c>
      <c r="E46" s="67"/>
      <c r="F46" s="63">
        <v>500</v>
      </c>
      <c r="G46" s="63">
        <v>0</v>
      </c>
      <c r="H46" s="63">
        <v>0</v>
      </c>
      <c r="I46" s="73">
        <f t="shared" si="3"/>
        <v>500</v>
      </c>
    </row>
    <row r="47" spans="1:9">
      <c r="A47" s="67"/>
      <c r="B47" s="67"/>
      <c r="C47" s="67"/>
      <c r="D47" s="67" t="s">
        <v>142</v>
      </c>
      <c r="E47" s="67"/>
      <c r="F47" s="63">
        <v>8500</v>
      </c>
      <c r="G47" s="63">
        <v>0</v>
      </c>
      <c r="H47" s="99">
        <v>2503.33</v>
      </c>
      <c r="I47" s="73">
        <f t="shared" si="3"/>
        <v>5996.67</v>
      </c>
    </row>
    <row r="48" spans="1:9">
      <c r="A48" s="67"/>
      <c r="B48" s="67"/>
      <c r="C48" s="67"/>
      <c r="D48" s="67" t="s">
        <v>48</v>
      </c>
      <c r="E48" s="67"/>
      <c r="F48" s="63">
        <v>500</v>
      </c>
      <c r="G48" s="63">
        <v>0</v>
      </c>
      <c r="H48" s="63">
        <v>0</v>
      </c>
      <c r="I48" s="73">
        <f t="shared" si="3"/>
        <v>500</v>
      </c>
    </row>
    <row r="49" spans="1:9">
      <c r="A49" s="67"/>
      <c r="B49" s="67"/>
      <c r="C49" s="67"/>
      <c r="D49" s="67" t="s">
        <v>152</v>
      </c>
      <c r="E49" s="79"/>
      <c r="F49" s="63">
        <v>1000</v>
      </c>
      <c r="G49" s="63">
        <v>90</v>
      </c>
      <c r="H49" s="63">
        <v>90</v>
      </c>
      <c r="I49" s="73">
        <f t="shared" si="3"/>
        <v>1000</v>
      </c>
    </row>
    <row r="50" spans="1:9">
      <c r="A50" s="67"/>
      <c r="B50" s="67"/>
      <c r="C50" s="67"/>
      <c r="D50" s="67" t="s">
        <v>45</v>
      </c>
      <c r="E50" s="79"/>
      <c r="F50" s="63">
        <v>4000</v>
      </c>
      <c r="G50" s="63">
        <v>0</v>
      </c>
      <c r="H50" s="63">
        <v>3700.44</v>
      </c>
      <c r="I50" s="73">
        <f t="shared" si="3"/>
        <v>299.55999999999995</v>
      </c>
    </row>
    <row r="51" spans="1:9">
      <c r="A51" s="67"/>
      <c r="B51" s="67"/>
      <c r="C51" s="67"/>
      <c r="D51" s="67" t="s">
        <v>44</v>
      </c>
      <c r="E51" s="79"/>
      <c r="F51" s="63">
        <v>1000</v>
      </c>
      <c r="G51" s="63">
        <v>0</v>
      </c>
      <c r="H51" s="63">
        <v>25.24</v>
      </c>
      <c r="I51" s="73">
        <f t="shared" si="3"/>
        <v>974.76</v>
      </c>
    </row>
    <row r="52" spans="1:9">
      <c r="A52" s="67"/>
      <c r="B52" s="67"/>
      <c r="C52" s="67"/>
      <c r="D52" s="67" t="s">
        <v>43</v>
      </c>
      <c r="E52" s="67"/>
      <c r="F52" s="63">
        <v>1640</v>
      </c>
      <c r="G52" s="63">
        <v>0</v>
      </c>
      <c r="H52" s="99">
        <v>984</v>
      </c>
      <c r="I52" s="73">
        <f t="shared" si="3"/>
        <v>656</v>
      </c>
    </row>
    <row r="53" spans="1:9">
      <c r="A53" s="67"/>
      <c r="B53" s="67"/>
      <c r="C53" s="67"/>
      <c r="D53" s="67" t="s">
        <v>122</v>
      </c>
      <c r="E53" s="67"/>
      <c r="F53" s="63">
        <v>4000</v>
      </c>
      <c r="G53" s="173">
        <v>4100</v>
      </c>
      <c r="H53" s="99">
        <v>4800</v>
      </c>
      <c r="I53" s="73">
        <f t="shared" si="3"/>
        <v>3300</v>
      </c>
    </row>
    <row r="54" spans="1:9">
      <c r="A54" s="67"/>
      <c r="B54" s="67"/>
      <c r="C54" s="67"/>
      <c r="D54" s="67" t="s">
        <v>40</v>
      </c>
      <c r="E54" s="67"/>
      <c r="F54" s="63">
        <v>250</v>
      </c>
      <c r="G54" s="63">
        <v>0</v>
      </c>
      <c r="H54" s="99">
        <v>241.56</v>
      </c>
      <c r="I54" s="73">
        <f t="shared" si="3"/>
        <v>8.4399999999999977</v>
      </c>
    </row>
    <row r="55" spans="1:9">
      <c r="A55" s="67"/>
      <c r="B55" s="67"/>
      <c r="C55" s="67"/>
      <c r="D55" s="67" t="s">
        <v>39</v>
      </c>
      <c r="E55" s="67"/>
      <c r="F55" s="63">
        <v>30000</v>
      </c>
      <c r="G55" s="63">
        <v>0</v>
      </c>
      <c r="H55" s="99">
        <v>3700</v>
      </c>
      <c r="I55" s="73">
        <f t="shared" si="3"/>
        <v>26300</v>
      </c>
    </row>
    <row r="56" spans="1:9">
      <c r="A56" s="67"/>
      <c r="B56" s="67"/>
      <c r="C56" s="67"/>
      <c r="D56" s="67" t="s">
        <v>38</v>
      </c>
      <c r="E56" s="67"/>
      <c r="F56" s="63">
        <v>250</v>
      </c>
      <c r="G56" s="63">
        <v>0</v>
      </c>
      <c r="H56" s="63">
        <v>0</v>
      </c>
      <c r="I56" s="73">
        <f t="shared" si="3"/>
        <v>250</v>
      </c>
    </row>
    <row r="57" spans="1:9">
      <c r="A57" s="67"/>
      <c r="B57" s="67"/>
      <c r="C57" s="67"/>
      <c r="D57" s="67" t="s">
        <v>37</v>
      </c>
      <c r="E57" s="67"/>
      <c r="F57" s="63">
        <v>500</v>
      </c>
      <c r="G57" s="63">
        <v>0</v>
      </c>
      <c r="H57" s="63">
        <v>83.33</v>
      </c>
      <c r="I57" s="73">
        <f t="shared" si="3"/>
        <v>416.67</v>
      </c>
    </row>
    <row r="58" spans="1:9">
      <c r="A58" s="67"/>
      <c r="B58" s="67"/>
      <c r="C58" s="67"/>
      <c r="D58" s="67" t="s">
        <v>36</v>
      </c>
      <c r="E58" s="67"/>
      <c r="F58" s="63">
        <v>500</v>
      </c>
      <c r="G58" s="63">
        <v>0</v>
      </c>
      <c r="H58" s="63">
        <v>0</v>
      </c>
      <c r="I58" s="73">
        <f t="shared" si="3"/>
        <v>500</v>
      </c>
    </row>
    <row r="59" spans="1:9">
      <c r="A59" s="67"/>
      <c r="B59" s="67"/>
      <c r="C59" s="67"/>
      <c r="D59" s="67" t="s">
        <v>35</v>
      </c>
      <c r="E59" s="67"/>
      <c r="F59" s="63">
        <v>0</v>
      </c>
      <c r="G59" s="63">
        <v>0</v>
      </c>
      <c r="H59" s="63">
        <v>0</v>
      </c>
      <c r="I59" s="73">
        <f t="shared" si="3"/>
        <v>0</v>
      </c>
    </row>
    <row r="60" spans="1:9" ht="15" thickBot="1">
      <c r="A60" s="67"/>
      <c r="B60" s="67"/>
      <c r="C60" s="67"/>
      <c r="D60" s="67" t="s">
        <v>121</v>
      </c>
      <c r="E60" s="67"/>
      <c r="F60" s="71">
        <v>1000</v>
      </c>
      <c r="G60" s="71">
        <v>0</v>
      </c>
      <c r="H60" s="71">
        <v>0</v>
      </c>
      <c r="I60" s="71">
        <f t="shared" si="3"/>
        <v>1000</v>
      </c>
    </row>
    <row r="61" spans="1:9">
      <c r="A61" s="67"/>
      <c r="B61" s="67"/>
      <c r="C61" s="67" t="s">
        <v>30</v>
      </c>
      <c r="D61" s="67"/>
      <c r="E61" s="67"/>
      <c r="F61" s="72">
        <f>SUM(F41:F60)</f>
        <v>57940</v>
      </c>
      <c r="G61" s="72">
        <f>SUM(G41:G60)</f>
        <v>20978</v>
      </c>
      <c r="H61" s="72">
        <f>SUM(H41:H60)</f>
        <v>26422.900000000005</v>
      </c>
      <c r="I61" s="72">
        <f>SUM(I41:I60)</f>
        <v>52495.099999999991</v>
      </c>
    </row>
    <row r="62" spans="1:9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9">
      <c r="A63" s="67"/>
      <c r="B63" s="67"/>
      <c r="C63" s="67"/>
      <c r="D63" s="67" t="s">
        <v>163</v>
      </c>
      <c r="E63" s="67"/>
      <c r="F63" s="63">
        <v>250</v>
      </c>
      <c r="G63" s="63">
        <v>0</v>
      </c>
      <c r="H63" s="63">
        <v>0</v>
      </c>
      <c r="I63" s="80">
        <f>SUM(F63,G63,-H63)</f>
        <v>250</v>
      </c>
    </row>
    <row r="64" spans="1:9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175</v>
      </c>
      <c r="I64" s="81">
        <f>SUM(F64,G64,-H64)</f>
        <v>1025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1450</v>
      </c>
      <c r="G65" s="72">
        <f>SUM(G63:G64)</f>
        <v>0</v>
      </c>
      <c r="H65" s="72">
        <f>ROUND(SUM(H62:H64),5)</f>
        <v>175</v>
      </c>
      <c r="I65" s="72">
        <f>SUM(I63:I64)</f>
        <v>1275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450</v>
      </c>
      <c r="G67" s="63">
        <v>0</v>
      </c>
      <c r="H67" s="63">
        <v>67.67</v>
      </c>
      <c r="I67" s="80">
        <f>SUM(F67+G67-H67)</f>
        <v>382.33</v>
      </c>
    </row>
    <row r="68" spans="1:9">
      <c r="A68" s="67"/>
      <c r="B68" s="67"/>
      <c r="C68" s="67"/>
      <c r="D68" s="67" t="s">
        <v>21</v>
      </c>
      <c r="E68" s="67"/>
      <c r="F68" s="63">
        <v>2000</v>
      </c>
      <c r="G68" s="63">
        <v>0</v>
      </c>
      <c r="H68" s="63">
        <v>461.73</v>
      </c>
      <c r="I68" s="80">
        <f t="shared" ref="I68:I84" si="4">SUM(F68+G68-H68)</f>
        <v>1538.27</v>
      </c>
    </row>
    <row r="69" spans="1:9">
      <c r="A69" s="67"/>
      <c r="B69" s="67"/>
      <c r="C69" s="67"/>
      <c r="D69" s="67" t="s">
        <v>103</v>
      </c>
      <c r="E69" s="67"/>
      <c r="F69" s="63">
        <v>3350</v>
      </c>
      <c r="G69" s="63">
        <v>0</v>
      </c>
      <c r="H69" s="63">
        <v>0</v>
      </c>
      <c r="I69" s="80">
        <f>SUM(F69+G69-H69)</f>
        <v>3350</v>
      </c>
    </row>
    <row r="70" spans="1:9">
      <c r="A70" s="67"/>
      <c r="B70" s="67"/>
      <c r="C70" s="67"/>
      <c r="D70" s="67" t="s">
        <v>20</v>
      </c>
      <c r="E70" s="67"/>
      <c r="F70" s="63">
        <v>5325</v>
      </c>
      <c r="G70" s="63">
        <v>0</v>
      </c>
      <c r="H70" s="63">
        <v>2195</v>
      </c>
      <c r="I70" s="80">
        <f t="shared" si="4"/>
        <v>3130</v>
      </c>
    </row>
    <row r="71" spans="1:9">
      <c r="A71" s="67"/>
      <c r="B71" s="67"/>
      <c r="C71" s="67"/>
      <c r="D71" s="67" t="s">
        <v>123</v>
      </c>
      <c r="E71" s="67"/>
      <c r="F71" s="63">
        <v>1500</v>
      </c>
      <c r="G71" s="63">
        <v>0</v>
      </c>
      <c r="H71" s="99">
        <v>694.61</v>
      </c>
      <c r="I71" s="80">
        <f>F71+G71-H71</f>
        <v>805.39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318.92</v>
      </c>
      <c r="I72" s="80">
        <f t="shared" si="4"/>
        <v>1681.08</v>
      </c>
    </row>
    <row r="73" spans="1:9">
      <c r="A73" s="67"/>
      <c r="B73" s="67"/>
      <c r="C73" s="67"/>
      <c r="D73" s="67" t="s">
        <v>125</v>
      </c>
      <c r="E73" s="67"/>
      <c r="F73" s="63">
        <v>1550</v>
      </c>
      <c r="G73" s="63">
        <v>0</v>
      </c>
      <c r="H73" s="63">
        <v>478.5</v>
      </c>
      <c r="I73" s="80">
        <f t="shared" si="4"/>
        <v>1071.5</v>
      </c>
    </row>
    <row r="74" spans="1:9">
      <c r="A74" s="67"/>
      <c r="B74" s="67"/>
      <c r="C74" s="67"/>
      <c r="D74" s="67" t="s">
        <v>126</v>
      </c>
      <c r="E74" s="67"/>
      <c r="F74" s="63">
        <v>1500</v>
      </c>
      <c r="G74" s="63">
        <v>0</v>
      </c>
      <c r="H74" s="99">
        <v>2060.79</v>
      </c>
      <c r="I74" s="80">
        <f t="shared" si="4"/>
        <v>-560.79</v>
      </c>
    </row>
    <row r="75" spans="1:9">
      <c r="A75" s="67"/>
      <c r="B75" s="67"/>
      <c r="C75" s="67"/>
      <c r="D75" s="67" t="s">
        <v>127</v>
      </c>
      <c r="E75" s="67"/>
      <c r="F75" s="63">
        <v>600</v>
      </c>
      <c r="G75" s="63">
        <v>0</v>
      </c>
      <c r="H75" s="63">
        <v>0</v>
      </c>
      <c r="I75" s="80">
        <f t="shared" si="4"/>
        <v>600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162.30000000000001</v>
      </c>
      <c r="I76" s="80">
        <f t="shared" si="4"/>
        <v>337.7</v>
      </c>
    </row>
    <row r="77" spans="1:9">
      <c r="A77" s="67"/>
      <c r="B77" s="67"/>
      <c r="C77" s="67"/>
      <c r="D77" s="67" t="s">
        <v>164</v>
      </c>
      <c r="E77" s="67"/>
      <c r="F77" s="63">
        <v>300</v>
      </c>
      <c r="G77" s="63">
        <v>0</v>
      </c>
      <c r="H77" s="63">
        <v>0</v>
      </c>
      <c r="I77" s="80">
        <f t="shared" si="4"/>
        <v>300</v>
      </c>
    </row>
    <row r="78" spans="1:9">
      <c r="A78" s="67"/>
      <c r="B78" s="67"/>
      <c r="C78" s="67"/>
      <c r="D78" s="67" t="s">
        <v>13</v>
      </c>
      <c r="E78" s="67"/>
      <c r="F78" s="63">
        <v>500</v>
      </c>
      <c r="G78" s="63">
        <v>0</v>
      </c>
      <c r="H78" s="63">
        <v>0</v>
      </c>
      <c r="I78" s="80">
        <f t="shared" si="4"/>
        <v>500</v>
      </c>
    </row>
    <row r="79" spans="1:9">
      <c r="A79" s="67"/>
      <c r="B79" s="67"/>
      <c r="C79" s="67"/>
      <c r="D79" s="67" t="s">
        <v>10</v>
      </c>
      <c r="E79" s="67"/>
      <c r="F79" s="73">
        <v>300</v>
      </c>
      <c r="G79" s="63">
        <v>0</v>
      </c>
      <c r="H79" s="63">
        <v>0</v>
      </c>
      <c r="I79" s="80">
        <f t="shared" si="4"/>
        <v>300</v>
      </c>
    </row>
    <row r="80" spans="1:9">
      <c r="A80" s="67"/>
      <c r="B80" s="67"/>
      <c r="C80" s="67"/>
      <c r="D80" s="67" t="s">
        <v>165</v>
      </c>
      <c r="E80" s="67"/>
      <c r="F80" s="73">
        <v>1700</v>
      </c>
      <c r="G80" s="63">
        <v>0</v>
      </c>
      <c r="H80" s="63">
        <v>123.25</v>
      </c>
      <c r="I80" s="80">
        <f t="shared" si="4"/>
        <v>1576.75</v>
      </c>
    </row>
    <row r="81" spans="1:9">
      <c r="A81" s="67"/>
      <c r="B81" s="67"/>
      <c r="C81" s="67"/>
      <c r="D81" s="67" t="s">
        <v>168</v>
      </c>
      <c r="E81" s="67"/>
      <c r="F81" s="73">
        <v>1455</v>
      </c>
      <c r="G81" s="63">
        <v>0</v>
      </c>
      <c r="H81" s="63">
        <v>0</v>
      </c>
      <c r="I81" s="80">
        <f t="shared" si="4"/>
        <v>1455</v>
      </c>
    </row>
    <row r="82" spans="1:9">
      <c r="A82" s="67"/>
      <c r="B82" s="67"/>
      <c r="C82" s="67"/>
      <c r="D82" s="67" t="s">
        <v>166</v>
      </c>
      <c r="E82" s="67"/>
      <c r="F82" s="73">
        <v>100</v>
      </c>
      <c r="G82" s="73">
        <v>0</v>
      </c>
      <c r="H82" s="73">
        <v>0</v>
      </c>
      <c r="I82" s="164">
        <f>SUM(F82+G82-H82)</f>
        <v>100</v>
      </c>
    </row>
    <row r="83" spans="1:9" ht="14.25" customHeight="1">
      <c r="A83" s="67"/>
      <c r="B83" s="67"/>
      <c r="C83" s="67"/>
      <c r="D83" s="67" t="s">
        <v>167</v>
      </c>
      <c r="E83" s="67"/>
      <c r="F83" s="73">
        <v>160</v>
      </c>
      <c r="G83" s="73">
        <v>0</v>
      </c>
      <c r="H83" s="73">
        <v>0</v>
      </c>
      <c r="I83" s="164">
        <f t="shared" si="4"/>
        <v>160</v>
      </c>
    </row>
    <row r="84" spans="1:9" ht="14.25" customHeight="1" thickBot="1">
      <c r="A84" s="67"/>
      <c r="B84" s="67"/>
      <c r="C84" s="67"/>
      <c r="D84" s="67" t="s">
        <v>169</v>
      </c>
      <c r="E84" s="67"/>
      <c r="F84" s="71">
        <v>1684.42</v>
      </c>
      <c r="G84" s="71">
        <v>0</v>
      </c>
      <c r="H84" s="71">
        <v>1027.42</v>
      </c>
      <c r="I84" s="81">
        <f t="shared" si="4"/>
        <v>657</v>
      </c>
    </row>
    <row r="85" spans="1:9">
      <c r="A85" s="67"/>
      <c r="B85" s="67"/>
      <c r="C85" s="67" t="s">
        <v>7</v>
      </c>
      <c r="D85" s="67"/>
      <c r="E85" s="67"/>
      <c r="F85" s="74">
        <f>SUM(F67:F84)</f>
        <v>24974.42</v>
      </c>
      <c r="G85" s="74">
        <f>SUM(G67:G83)</f>
        <v>0</v>
      </c>
      <c r="H85" s="74">
        <f>SUM(H67:H83)</f>
        <v>6562.77</v>
      </c>
      <c r="I85" s="107">
        <f>SUM(I67:I83)</f>
        <v>16727.23</v>
      </c>
    </row>
    <row r="86" spans="1:9">
      <c r="A86" s="67"/>
      <c r="B86" s="67"/>
      <c r="C86" s="67"/>
      <c r="D86" s="67"/>
      <c r="E86" s="67"/>
      <c r="F86" s="74"/>
      <c r="G86" s="74"/>
      <c r="H86" s="74"/>
      <c r="I86" s="107"/>
    </row>
    <row r="87" spans="1:9" ht="15" thickBot="1">
      <c r="A87" s="67"/>
      <c r="B87" s="67"/>
      <c r="C87" s="67" t="s">
        <v>141</v>
      </c>
      <c r="D87" s="67"/>
      <c r="E87" s="67"/>
      <c r="F87" s="133">
        <f>SUM(F85,F65,F61)</f>
        <v>84364.42</v>
      </c>
      <c r="G87" s="133">
        <f>SUM(G85,G65,G61)</f>
        <v>20978</v>
      </c>
      <c r="H87" s="133">
        <f>SUM(H85,H65,H61)</f>
        <v>33160.670000000006</v>
      </c>
      <c r="I87" s="133">
        <f>SUM(I85,I65,I61)</f>
        <v>70497.329999999987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74"/>
    </row>
    <row r="89" spans="1:9">
      <c r="A89" s="67"/>
      <c r="B89" s="67"/>
      <c r="C89" s="67"/>
      <c r="D89" s="67"/>
      <c r="E89" s="67"/>
      <c r="F89" s="74"/>
      <c r="G89" s="74"/>
      <c r="H89" s="74"/>
      <c r="I89" s="74"/>
    </row>
    <row r="90" spans="1:9">
      <c r="E90" s="131" t="s">
        <v>5</v>
      </c>
      <c r="F90" s="78"/>
      <c r="G90" s="78"/>
      <c r="H90" s="78"/>
      <c r="I90" s="83">
        <v>87788.73</v>
      </c>
    </row>
    <row r="91" spans="1:9">
      <c r="F91" s="90"/>
      <c r="G91" s="78"/>
      <c r="H91" s="78"/>
      <c r="I91" s="84"/>
    </row>
    <row r="92" spans="1:9">
      <c r="F92" s="78"/>
      <c r="G92" s="85"/>
      <c r="H92" s="78"/>
      <c r="I92" s="86"/>
    </row>
    <row r="93" spans="1:9" ht="15" thickBot="1">
      <c r="F93" s="78"/>
      <c r="G93" s="78"/>
      <c r="H93" s="78"/>
      <c r="I93" s="87"/>
    </row>
    <row r="94" spans="1:9" ht="16" thickTop="1" thickBot="1">
      <c r="A94" s="64"/>
      <c r="B94" s="64"/>
      <c r="C94" s="64"/>
      <c r="D94" s="64"/>
      <c r="E94" s="64"/>
      <c r="F94" s="65" t="s">
        <v>91</v>
      </c>
      <c r="G94" s="65" t="s">
        <v>90</v>
      </c>
      <c r="H94" s="65" t="s">
        <v>89</v>
      </c>
      <c r="I94" s="65" t="s">
        <v>88</v>
      </c>
    </row>
    <row r="95" spans="1:9" ht="15" thickTop="1">
      <c r="F95" s="78"/>
      <c r="G95" s="78"/>
      <c r="H95" s="78"/>
      <c r="I95" s="87"/>
    </row>
    <row r="96" spans="1:9">
      <c r="A96" s="67"/>
      <c r="B96" s="67"/>
      <c r="C96" s="67"/>
      <c r="D96" s="67" t="s">
        <v>119</v>
      </c>
      <c r="E96" s="67"/>
      <c r="F96" s="63"/>
      <c r="G96" s="76">
        <v>0.36</v>
      </c>
      <c r="H96" s="76"/>
      <c r="I96" s="134">
        <v>8768.68</v>
      </c>
    </row>
    <row r="97" spans="1:9">
      <c r="F97" s="63"/>
      <c r="G97" s="76"/>
      <c r="H97" s="76"/>
      <c r="I97" s="135"/>
    </row>
    <row r="98" spans="1:9">
      <c r="F98" s="150" t="s">
        <v>181</v>
      </c>
      <c r="G98" s="75" t="s">
        <v>178</v>
      </c>
      <c r="H98" s="151" t="s">
        <v>179</v>
      </c>
      <c r="I98" s="135" t="s">
        <v>156</v>
      </c>
    </row>
    <row r="99" spans="1:9">
      <c r="D99" s="82" t="s">
        <v>100</v>
      </c>
      <c r="F99" s="136"/>
      <c r="G99" s="76"/>
      <c r="H99" s="137"/>
      <c r="I99" s="138">
        <f>SUM(I100:I108)</f>
        <v>11856</v>
      </c>
    </row>
    <row r="100" spans="1:9">
      <c r="E100" s="82" t="s">
        <v>112</v>
      </c>
      <c r="F100" s="90">
        <v>2000</v>
      </c>
      <c r="G100" s="96"/>
      <c r="H100" s="96"/>
      <c r="I100" s="90">
        <f>SUM(F100,G100,-H100)</f>
        <v>2000</v>
      </c>
    </row>
    <row r="101" spans="1:9">
      <c r="A101" s="69"/>
      <c r="B101" s="69"/>
      <c r="C101" s="69"/>
      <c r="D101" s="69"/>
      <c r="E101" s="82" t="s">
        <v>149</v>
      </c>
      <c r="F101" s="90">
        <v>2075</v>
      </c>
      <c r="G101" s="85">
        <v>750</v>
      </c>
      <c r="H101" s="85"/>
      <c r="I101" s="90">
        <f>SUM(F101,G101,-H101)</f>
        <v>2825</v>
      </c>
    </row>
    <row r="102" spans="1:9">
      <c r="A102" s="69"/>
      <c r="B102" s="69"/>
      <c r="C102" s="69"/>
      <c r="D102" s="69"/>
      <c r="E102" s="82" t="s">
        <v>113</v>
      </c>
      <c r="F102" s="90">
        <v>0</v>
      </c>
      <c r="G102" s="85"/>
      <c r="H102" s="85"/>
      <c r="I102" s="90">
        <f>SUM(F102,G102,-H102)</f>
        <v>0</v>
      </c>
    </row>
    <row r="103" spans="1:9">
      <c r="A103" s="69"/>
      <c r="B103" s="69"/>
      <c r="C103" s="69"/>
      <c r="D103" s="69"/>
      <c r="E103" s="82" t="s">
        <v>114</v>
      </c>
      <c r="F103" s="90">
        <v>0</v>
      </c>
      <c r="G103" s="85"/>
      <c r="H103" s="85"/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115</v>
      </c>
      <c r="F104" s="90">
        <v>0</v>
      </c>
      <c r="G104" s="85"/>
      <c r="H104" s="85"/>
      <c r="I104" s="90">
        <f>SUM(G104,F104,-H104)</f>
        <v>0</v>
      </c>
    </row>
    <row r="105" spans="1:9">
      <c r="E105" s="97" t="s">
        <v>109</v>
      </c>
      <c r="F105" s="85">
        <v>0</v>
      </c>
      <c r="G105" s="98"/>
      <c r="H105" s="85"/>
      <c r="I105" s="90">
        <f>SUM(F105,G105,-H105)</f>
        <v>0</v>
      </c>
    </row>
    <row r="106" spans="1:9">
      <c r="E106" s="97" t="s">
        <v>148</v>
      </c>
      <c r="F106" s="85">
        <v>2660.31</v>
      </c>
      <c r="G106" s="98">
        <v>5000</v>
      </c>
      <c r="H106" s="85">
        <v>2660.31</v>
      </c>
      <c r="I106" s="90">
        <f>SUM(F106,G106,-H106)</f>
        <v>5000</v>
      </c>
    </row>
    <row r="107" spans="1:9">
      <c r="E107" s="97" t="s">
        <v>94</v>
      </c>
      <c r="F107" s="85">
        <v>2000</v>
      </c>
      <c r="G107" s="98"/>
      <c r="H107" s="85"/>
      <c r="I107" s="90">
        <f>SUM(F107,G107,-H107)</f>
        <v>2000</v>
      </c>
    </row>
    <row r="108" spans="1:9">
      <c r="A108" s="69"/>
      <c r="B108" s="69"/>
      <c r="C108" s="69"/>
      <c r="D108" s="69"/>
      <c r="E108" s="82" t="s">
        <v>143</v>
      </c>
      <c r="F108" s="90">
        <v>0</v>
      </c>
      <c r="G108" s="85">
        <v>251</v>
      </c>
      <c r="H108" s="85">
        <v>220</v>
      </c>
      <c r="I108" s="90">
        <f>SUM(F108,G108,-H108)</f>
        <v>31</v>
      </c>
    </row>
    <row r="109" spans="1:9">
      <c r="F109" s="78"/>
      <c r="G109" s="78"/>
      <c r="H109" s="78"/>
      <c r="I109" s="78"/>
    </row>
    <row r="110" spans="1:9">
      <c r="E110" s="88"/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91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</sheetData>
  <mergeCells count="3">
    <mergeCell ref="A1:E1"/>
    <mergeCell ref="C23:E23"/>
    <mergeCell ref="C30:E30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DST_x000D_November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8"/>
  <sheetViews>
    <sheetView view="pageLayout" topLeftCell="C73" zoomScale="150" workbookViewId="0">
      <selection activeCell="G91" sqref="G91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8"/>
      <c r="C1" s="188"/>
      <c r="D1" s="188"/>
      <c r="E1" s="188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3660.31</v>
      </c>
      <c r="H5" s="63">
        <v>5240.6899999999996</v>
      </c>
      <c r="I5" s="63">
        <f>SUM(F5,G5,-H5)</f>
        <v>4419.62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78</v>
      </c>
      <c r="H6" s="63">
        <v>2649.64</v>
      </c>
      <c r="I6" s="63">
        <f t="shared" ref="I6:I12" si="0">SUM(F6+G6-H6)</f>
        <v>4328.3600000000006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63">
        <v>0</v>
      </c>
      <c r="H7" s="63">
        <v>3186.26</v>
      </c>
      <c r="I7" s="63">
        <f t="shared" si="0"/>
        <v>3863.74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1030</v>
      </c>
      <c r="H9" s="63">
        <v>584.98</v>
      </c>
      <c r="I9" s="63">
        <f t="shared" si="0"/>
        <v>1245.02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150</v>
      </c>
      <c r="I10" s="63">
        <f t="shared" si="0"/>
        <v>2850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231</v>
      </c>
      <c r="I11" s="63">
        <f t="shared" si="0"/>
        <v>3769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67" t="s">
        <v>77</v>
      </c>
      <c r="D13" s="67"/>
      <c r="E13" s="67"/>
      <c r="F13" s="72">
        <f>ROUND(SUM(F4:F12),5)</f>
        <v>37250</v>
      </c>
      <c r="G13" s="72">
        <f>ROUND(SUM(G3:G12),5)</f>
        <v>4768.3100000000004</v>
      </c>
      <c r="H13" s="72">
        <f>ROUND(SUM(H3:H12),5)</f>
        <v>12042.57</v>
      </c>
      <c r="I13" s="72">
        <f>SUM(I4:I12)</f>
        <v>29975.74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225.49</v>
      </c>
      <c r="I15" s="63">
        <f t="shared" ref="I15:I21" si="1">SUM(F15+G15-H15)</f>
        <v>2774.51</v>
      </c>
    </row>
    <row r="16" spans="1:14">
      <c r="A16" s="67"/>
      <c r="B16" s="67"/>
      <c r="C16" s="67"/>
      <c r="D16" s="67" t="s">
        <v>159</v>
      </c>
      <c r="E16" s="67"/>
      <c r="F16" s="73">
        <v>14779</v>
      </c>
      <c r="G16" s="73">
        <v>0</v>
      </c>
      <c r="H16" s="73">
        <v>13100</v>
      </c>
      <c r="I16" s="73">
        <f t="shared" si="1"/>
        <v>1679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1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1"/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si="1"/>
        <v>10000</v>
      </c>
    </row>
    <row r="20" spans="1:9">
      <c r="A20" s="67"/>
      <c r="B20" s="67"/>
      <c r="C20" s="67"/>
      <c r="D20" s="92" t="s">
        <v>180</v>
      </c>
      <c r="E20" s="67"/>
      <c r="F20" s="73">
        <v>1374.51</v>
      </c>
      <c r="G20" s="73">
        <v>2233.96</v>
      </c>
      <c r="H20" s="73">
        <v>1374.51</v>
      </c>
      <c r="I20" s="73">
        <f t="shared" si="1"/>
        <v>2233.96</v>
      </c>
    </row>
    <row r="21" spans="1:9" ht="15" thickBot="1">
      <c r="A21" s="67"/>
      <c r="B21" s="67"/>
      <c r="C21" s="67"/>
      <c r="D21" s="92" t="s">
        <v>137</v>
      </c>
      <c r="E21" s="67"/>
      <c r="F21" s="106">
        <v>2600</v>
      </c>
      <c r="G21" s="106">
        <v>1899.45</v>
      </c>
      <c r="H21" s="106">
        <v>947.44</v>
      </c>
      <c r="I21" s="106">
        <f t="shared" si="1"/>
        <v>3552.0099999999998</v>
      </c>
    </row>
    <row r="22" spans="1:9" ht="15" thickTop="1">
      <c r="A22" s="67"/>
      <c r="B22" s="67"/>
      <c r="C22" s="67" t="s">
        <v>72</v>
      </c>
      <c r="D22" s="67"/>
      <c r="E22" s="67"/>
      <c r="F22" s="72">
        <f>SUM(F15:F21)</f>
        <v>51753.51</v>
      </c>
      <c r="G22" s="72">
        <f>SUM(G15:G21)</f>
        <v>4133.41</v>
      </c>
      <c r="H22" s="72">
        <f>SUM(H15:H21)</f>
        <v>15647.44</v>
      </c>
      <c r="I22" s="72">
        <f>SUM(I15:I21)</f>
        <v>40239.480000000003</v>
      </c>
    </row>
    <row r="23" spans="1:9">
      <c r="A23" s="67"/>
      <c r="B23" s="67"/>
      <c r="C23" s="183" t="s">
        <v>110</v>
      </c>
      <c r="D23" s="188"/>
      <c r="E23" s="188"/>
      <c r="F23" s="63"/>
      <c r="G23" s="63"/>
      <c r="H23" s="63"/>
      <c r="I23" s="63"/>
    </row>
    <row r="24" spans="1:9" ht="14.25" customHeight="1">
      <c r="A24" s="67"/>
      <c r="B24" s="67"/>
      <c r="C24" s="67"/>
      <c r="D24" s="67" t="s">
        <v>144</v>
      </c>
      <c r="E24" s="67"/>
      <c r="F24" s="63">
        <v>2000</v>
      </c>
      <c r="G24" s="63">
        <v>10710.39</v>
      </c>
      <c r="H24" s="63">
        <v>4878</v>
      </c>
      <c r="I24" s="73">
        <f>SUM(F24+G24-H24)</f>
        <v>7832.3899999999994</v>
      </c>
    </row>
    <row r="25" spans="1:9">
      <c r="A25" s="67"/>
      <c r="B25" s="67"/>
      <c r="C25" s="67"/>
      <c r="D25" s="67" t="s">
        <v>69</v>
      </c>
      <c r="E25" s="67"/>
      <c r="F25" s="63">
        <v>1000</v>
      </c>
      <c r="G25" s="63">
        <v>0</v>
      </c>
      <c r="H25" s="63">
        <v>0</v>
      </c>
      <c r="I25" s="73">
        <f t="shared" ref="I25:I29" si="2">SUM(F25+G25-H25)</f>
        <v>1000</v>
      </c>
    </row>
    <row r="26" spans="1:9" ht="15" customHeight="1">
      <c r="A26" s="67"/>
      <c r="B26" s="67"/>
      <c r="C26" s="67"/>
      <c r="D26" s="67" t="s">
        <v>68</v>
      </c>
      <c r="E26" s="67"/>
      <c r="F26" s="63">
        <v>1000</v>
      </c>
      <c r="G26" s="63">
        <v>0</v>
      </c>
      <c r="H26" s="63">
        <v>0</v>
      </c>
      <c r="I26" s="73">
        <f t="shared" si="2"/>
        <v>1000</v>
      </c>
    </row>
    <row r="27" spans="1:9">
      <c r="A27" s="67"/>
      <c r="B27" s="67"/>
      <c r="C27" s="67"/>
      <c r="D27" s="67" t="s">
        <v>117</v>
      </c>
      <c r="E27" s="67"/>
      <c r="F27" s="73">
        <v>1000</v>
      </c>
      <c r="G27" s="63">
        <v>0</v>
      </c>
      <c r="H27" s="63">
        <v>0</v>
      </c>
      <c r="I27" s="73">
        <f t="shared" si="2"/>
        <v>1000</v>
      </c>
    </row>
    <row r="28" spans="1:9">
      <c r="A28" s="67"/>
      <c r="B28" s="67"/>
      <c r="C28" s="67"/>
      <c r="D28" s="67" t="s">
        <v>140</v>
      </c>
      <c r="E28" s="67"/>
      <c r="F28" s="73">
        <v>2000</v>
      </c>
      <c r="G28" s="63">
        <v>38357.47</v>
      </c>
      <c r="H28" s="63">
        <v>328.26</v>
      </c>
      <c r="I28" s="73">
        <f t="shared" si="2"/>
        <v>40029.21</v>
      </c>
    </row>
    <row r="29" spans="1:9">
      <c r="A29" s="67"/>
      <c r="B29" s="67"/>
      <c r="C29" s="67"/>
      <c r="D29" s="67" t="s">
        <v>170</v>
      </c>
      <c r="E29" s="67"/>
      <c r="F29" s="73">
        <v>4000</v>
      </c>
      <c r="G29" s="63"/>
      <c r="H29" s="63">
        <v>3145.26</v>
      </c>
      <c r="I29" s="73">
        <f t="shared" si="2"/>
        <v>854.73999999999978</v>
      </c>
    </row>
    <row r="30" spans="1:9">
      <c r="A30" s="67"/>
      <c r="B30" s="67"/>
      <c r="C30" s="183" t="s">
        <v>111</v>
      </c>
      <c r="D30" s="188"/>
      <c r="E30" s="188"/>
      <c r="F30" s="72">
        <f>SUM(F24:F29)</f>
        <v>11000</v>
      </c>
      <c r="G30" s="72">
        <f>SUM(G24:G29)</f>
        <v>49067.86</v>
      </c>
      <c r="H30" s="72">
        <f>SUM(H24:H28)</f>
        <v>5206.26</v>
      </c>
      <c r="I30" s="72">
        <f>SUM(I24:I28)</f>
        <v>50861.599999999999</v>
      </c>
    </row>
    <row r="31" spans="1:9" ht="15" thickBot="1">
      <c r="A31" s="67"/>
      <c r="B31" s="67"/>
      <c r="C31" s="176"/>
      <c r="D31" s="180"/>
      <c r="E31" s="180"/>
      <c r="F31" s="72"/>
      <c r="G31" s="72"/>
      <c r="H31" s="72"/>
      <c r="I31" s="72"/>
    </row>
    <row r="32" spans="1:9" ht="15" thickTop="1">
      <c r="A32" s="67"/>
      <c r="B32" s="67" t="s">
        <v>58</v>
      </c>
      <c r="C32" s="67"/>
      <c r="D32" s="67"/>
      <c r="E32" s="67"/>
      <c r="F32" s="128">
        <f>SUM(F30,F22,F13)</f>
        <v>100003.51000000001</v>
      </c>
      <c r="G32" s="129">
        <f>SUM(G30,G22,G13)</f>
        <v>57969.58</v>
      </c>
      <c r="H32" s="130">
        <f>SUM(H30,H22,H13)</f>
        <v>32896.270000000004</v>
      </c>
      <c r="I32" s="128">
        <f>SUM(I30,I13,I22)</f>
        <v>121076.82</v>
      </c>
    </row>
    <row r="33" spans="1:9">
      <c r="A33" s="67"/>
      <c r="B33" s="67"/>
      <c r="C33" s="67"/>
      <c r="D33" s="67"/>
      <c r="E33" s="67"/>
      <c r="F33" s="63"/>
      <c r="G33" s="76"/>
      <c r="H33" s="63"/>
      <c r="I33" s="63" t="s">
        <v>132</v>
      </c>
    </row>
    <row r="34" spans="1:9">
      <c r="A34" s="67"/>
      <c r="B34" s="67"/>
      <c r="C34" s="67"/>
      <c r="D34" s="67"/>
      <c r="E34" s="67"/>
      <c r="F34" s="73"/>
      <c r="G34" s="73"/>
      <c r="H34" s="73"/>
      <c r="I34" s="73"/>
    </row>
    <row r="35" spans="1:9">
      <c r="A35" s="67"/>
      <c r="B35" s="67"/>
      <c r="C35" s="67"/>
      <c r="D35" s="67"/>
      <c r="E35" s="67"/>
      <c r="F35" s="63"/>
      <c r="G35" s="93"/>
      <c r="H35" s="63"/>
      <c r="I35" s="63"/>
    </row>
    <row r="36" spans="1:9">
      <c r="A36" s="67"/>
      <c r="B36" s="67"/>
      <c r="C36" s="67"/>
      <c r="D36" s="67"/>
      <c r="E36" s="131" t="s">
        <v>57</v>
      </c>
      <c r="F36" s="63"/>
      <c r="G36" s="76"/>
      <c r="H36" s="63"/>
      <c r="I36" s="132">
        <v>129283.82</v>
      </c>
    </row>
    <row r="37" spans="1:9">
      <c r="A37" s="67"/>
      <c r="B37" s="67"/>
      <c r="C37" s="67"/>
      <c r="D37" s="67"/>
      <c r="E37" s="67"/>
      <c r="F37" s="63"/>
      <c r="G37" s="76"/>
      <c r="H37" s="63"/>
      <c r="I37" s="77"/>
    </row>
    <row r="38" spans="1:9">
      <c r="A38" s="67"/>
      <c r="B38" s="67"/>
      <c r="C38" s="67"/>
      <c r="D38" s="67"/>
      <c r="E38" s="67"/>
      <c r="F38" s="63"/>
      <c r="G38" s="78"/>
      <c r="H38" s="63"/>
      <c r="I38" s="75"/>
    </row>
    <row r="39" spans="1:9">
      <c r="A39" s="67"/>
      <c r="B39" s="67"/>
      <c r="C39" s="67" t="s">
        <v>56</v>
      </c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/>
      <c r="E40" s="67"/>
      <c r="F40" s="63"/>
      <c r="G40" s="76"/>
      <c r="H40" s="76"/>
      <c r="I40" s="75"/>
    </row>
    <row r="41" spans="1:9">
      <c r="A41" s="67"/>
      <c r="B41" s="67"/>
      <c r="C41" s="67"/>
      <c r="D41" s="67" t="s">
        <v>134</v>
      </c>
      <c r="E41" s="67"/>
      <c r="F41" s="63">
        <v>0</v>
      </c>
      <c r="G41" s="63">
        <v>17008.36</v>
      </c>
      <c r="H41" s="63">
        <v>10860</v>
      </c>
      <c r="I41" s="73">
        <f t="shared" ref="I41:I60" si="3">SUM(F41+G41-H41)</f>
        <v>6148.3600000000006</v>
      </c>
    </row>
    <row r="42" spans="1:9">
      <c r="A42" s="67"/>
      <c r="B42" s="67"/>
      <c r="C42" s="67"/>
      <c r="D42" s="67" t="s">
        <v>130</v>
      </c>
      <c r="E42" s="67"/>
      <c r="F42" s="63">
        <v>0</v>
      </c>
      <c r="G42" s="63">
        <v>0</v>
      </c>
      <c r="H42" s="63">
        <v>0</v>
      </c>
      <c r="I42" s="73">
        <f>SUM(F42,G42,-H42)</f>
        <v>0</v>
      </c>
    </row>
    <row r="43" spans="1:9">
      <c r="A43" s="67"/>
      <c r="B43" s="67"/>
      <c r="C43" s="67"/>
      <c r="D43" s="67" t="s">
        <v>53</v>
      </c>
      <c r="E43" s="67"/>
      <c r="F43" s="63">
        <v>0</v>
      </c>
      <c r="G43" s="63">
        <v>1185</v>
      </c>
      <c r="H43" s="63">
        <v>1000</v>
      </c>
      <c r="I43" s="73">
        <f t="shared" si="3"/>
        <v>185</v>
      </c>
    </row>
    <row r="44" spans="1:9">
      <c r="A44" s="67"/>
      <c r="B44" s="67"/>
      <c r="C44" s="67"/>
      <c r="D44" s="67" t="s">
        <v>52</v>
      </c>
      <c r="E44" s="67"/>
      <c r="F44" s="63">
        <v>3500</v>
      </c>
      <c r="G44" s="63">
        <v>100</v>
      </c>
      <c r="H44" s="63">
        <v>3600</v>
      </c>
      <c r="I44" s="73">
        <f>SUM(F44,G44,-H44)</f>
        <v>0</v>
      </c>
    </row>
    <row r="45" spans="1:9">
      <c r="A45" s="67"/>
      <c r="B45" s="67"/>
      <c r="C45" s="67"/>
      <c r="D45" s="67" t="s">
        <v>51</v>
      </c>
      <c r="E45" s="67"/>
      <c r="F45" s="63">
        <v>800</v>
      </c>
      <c r="G45" s="63">
        <v>0</v>
      </c>
      <c r="H45" s="63">
        <v>0</v>
      </c>
      <c r="I45" s="73">
        <f t="shared" si="3"/>
        <v>800</v>
      </c>
    </row>
    <row r="46" spans="1:9">
      <c r="A46" s="67"/>
      <c r="B46" s="67"/>
      <c r="C46" s="67"/>
      <c r="D46" s="67" t="s">
        <v>50</v>
      </c>
      <c r="E46" s="67"/>
      <c r="F46" s="63">
        <v>500</v>
      </c>
      <c r="G46" s="63">
        <v>0</v>
      </c>
      <c r="H46" s="63">
        <v>0</v>
      </c>
      <c r="I46" s="73">
        <f t="shared" si="3"/>
        <v>500</v>
      </c>
    </row>
    <row r="47" spans="1:9">
      <c r="A47" s="67"/>
      <c r="B47" s="67"/>
      <c r="C47" s="67"/>
      <c r="D47" s="67" t="s">
        <v>142</v>
      </c>
      <c r="E47" s="67"/>
      <c r="F47" s="63">
        <v>8500</v>
      </c>
      <c r="G47" s="63">
        <v>0</v>
      </c>
      <c r="H47" s="63">
        <v>2907.21</v>
      </c>
      <c r="I47" s="73">
        <f t="shared" si="3"/>
        <v>5592.79</v>
      </c>
    </row>
    <row r="48" spans="1:9">
      <c r="A48" s="67"/>
      <c r="B48" s="67"/>
      <c r="C48" s="67"/>
      <c r="D48" s="67" t="s">
        <v>48</v>
      </c>
      <c r="E48" s="67"/>
      <c r="F48" s="63">
        <v>500</v>
      </c>
      <c r="G48" s="63">
        <v>0</v>
      </c>
      <c r="H48" s="63">
        <v>0</v>
      </c>
      <c r="I48" s="73">
        <f t="shared" si="3"/>
        <v>500</v>
      </c>
    </row>
    <row r="49" spans="1:9">
      <c r="A49" s="67"/>
      <c r="B49" s="67"/>
      <c r="C49" s="67"/>
      <c r="D49" s="67" t="s">
        <v>152</v>
      </c>
      <c r="E49" s="79"/>
      <c r="F49" s="63">
        <v>1000</v>
      </c>
      <c r="G49" s="63">
        <v>90</v>
      </c>
      <c r="H49" s="63">
        <v>90</v>
      </c>
      <c r="I49" s="73">
        <f t="shared" si="3"/>
        <v>1000</v>
      </c>
    </row>
    <row r="50" spans="1:9">
      <c r="A50" s="67"/>
      <c r="B50" s="67"/>
      <c r="C50" s="67"/>
      <c r="D50" s="67" t="s">
        <v>45</v>
      </c>
      <c r="E50" s="79"/>
      <c r="F50" s="63">
        <v>4000</v>
      </c>
      <c r="G50" s="63">
        <v>0</v>
      </c>
      <c r="H50" s="63">
        <v>3700.44</v>
      </c>
      <c r="I50" s="73">
        <f t="shared" si="3"/>
        <v>299.55999999999995</v>
      </c>
    </row>
    <row r="51" spans="1:9">
      <c r="A51" s="67"/>
      <c r="B51" s="67"/>
      <c r="C51" s="67"/>
      <c r="D51" s="67" t="s">
        <v>44</v>
      </c>
      <c r="E51" s="79"/>
      <c r="F51" s="63">
        <v>1000</v>
      </c>
      <c r="G51" s="63">
        <v>0</v>
      </c>
      <c r="H51" s="63">
        <v>25.24</v>
      </c>
      <c r="I51" s="73">
        <f t="shared" si="3"/>
        <v>974.76</v>
      </c>
    </row>
    <row r="52" spans="1:9">
      <c r="A52" s="67"/>
      <c r="B52" s="67"/>
      <c r="C52" s="67"/>
      <c r="D52" s="67" t="s">
        <v>43</v>
      </c>
      <c r="E52" s="67"/>
      <c r="F52" s="63">
        <v>1640</v>
      </c>
      <c r="G52" s="63">
        <v>0</v>
      </c>
      <c r="H52" s="63">
        <v>984</v>
      </c>
      <c r="I52" s="73">
        <f t="shared" si="3"/>
        <v>656</v>
      </c>
    </row>
    <row r="53" spans="1:9">
      <c r="A53" s="67"/>
      <c r="B53" s="67"/>
      <c r="C53" s="67"/>
      <c r="D53" s="67" t="s">
        <v>122</v>
      </c>
      <c r="E53" s="67"/>
      <c r="F53" s="63">
        <v>4000</v>
      </c>
      <c r="G53" s="73">
        <v>4100</v>
      </c>
      <c r="H53" s="63">
        <v>4800</v>
      </c>
      <c r="I53" s="73">
        <f t="shared" si="3"/>
        <v>3300</v>
      </c>
    </row>
    <row r="54" spans="1:9">
      <c r="A54" s="67"/>
      <c r="B54" s="67"/>
      <c r="C54" s="67"/>
      <c r="D54" s="67" t="s">
        <v>40</v>
      </c>
      <c r="E54" s="67"/>
      <c r="F54" s="63">
        <v>250</v>
      </c>
      <c r="G54" s="63">
        <v>0</v>
      </c>
      <c r="H54" s="63">
        <v>301.95</v>
      </c>
      <c r="I54" s="73">
        <f t="shared" si="3"/>
        <v>-51.949999999999989</v>
      </c>
    </row>
    <row r="55" spans="1:9">
      <c r="A55" s="67"/>
      <c r="B55" s="67"/>
      <c r="C55" s="67"/>
      <c r="D55" s="67" t="s">
        <v>39</v>
      </c>
      <c r="E55" s="67"/>
      <c r="F55" s="63">
        <v>30000</v>
      </c>
      <c r="G55" s="63">
        <v>0</v>
      </c>
      <c r="H55" s="63">
        <v>3700</v>
      </c>
      <c r="I55" s="73">
        <f t="shared" si="3"/>
        <v>26300</v>
      </c>
    </row>
    <row r="56" spans="1:9">
      <c r="A56" s="67"/>
      <c r="B56" s="67"/>
      <c r="C56" s="67"/>
      <c r="D56" s="67" t="s">
        <v>38</v>
      </c>
      <c r="E56" s="67"/>
      <c r="F56" s="63">
        <v>250</v>
      </c>
      <c r="G56" s="63">
        <v>0</v>
      </c>
      <c r="H56" s="63">
        <v>0</v>
      </c>
      <c r="I56" s="73">
        <f t="shared" si="3"/>
        <v>250</v>
      </c>
    </row>
    <row r="57" spans="1:9">
      <c r="A57" s="67"/>
      <c r="B57" s="67"/>
      <c r="C57" s="67"/>
      <c r="D57" s="67" t="s">
        <v>37</v>
      </c>
      <c r="E57" s="67"/>
      <c r="F57" s="63">
        <v>500</v>
      </c>
      <c r="G57" s="63">
        <v>0</v>
      </c>
      <c r="H57" s="63">
        <v>83.33</v>
      </c>
      <c r="I57" s="73">
        <f t="shared" si="3"/>
        <v>416.67</v>
      </c>
    </row>
    <row r="58" spans="1:9">
      <c r="A58" s="67"/>
      <c r="B58" s="67"/>
      <c r="C58" s="67"/>
      <c r="D58" s="67" t="s">
        <v>36</v>
      </c>
      <c r="E58" s="67"/>
      <c r="F58" s="63">
        <v>500</v>
      </c>
      <c r="G58" s="63">
        <v>0</v>
      </c>
      <c r="H58" s="63">
        <v>0</v>
      </c>
      <c r="I58" s="73">
        <f t="shared" si="3"/>
        <v>500</v>
      </c>
    </row>
    <row r="59" spans="1:9">
      <c r="A59" s="67"/>
      <c r="B59" s="67"/>
      <c r="C59" s="67"/>
      <c r="D59" s="67" t="s">
        <v>35</v>
      </c>
      <c r="E59" s="67"/>
      <c r="F59" s="63">
        <v>0</v>
      </c>
      <c r="G59" s="63">
        <v>0</v>
      </c>
      <c r="H59" s="63">
        <v>0</v>
      </c>
      <c r="I59" s="73">
        <f t="shared" si="3"/>
        <v>0</v>
      </c>
    </row>
    <row r="60" spans="1:9" ht="15" thickBot="1">
      <c r="A60" s="67"/>
      <c r="B60" s="67"/>
      <c r="C60" s="67"/>
      <c r="D60" s="67" t="s">
        <v>121</v>
      </c>
      <c r="E60" s="67"/>
      <c r="F60" s="71">
        <v>1000</v>
      </c>
      <c r="G60" s="71">
        <v>0</v>
      </c>
      <c r="H60" s="71">
        <v>0</v>
      </c>
      <c r="I60" s="71">
        <f t="shared" si="3"/>
        <v>1000</v>
      </c>
    </row>
    <row r="61" spans="1:9">
      <c r="A61" s="67"/>
      <c r="B61" s="67"/>
      <c r="C61" s="67" t="s">
        <v>30</v>
      </c>
      <c r="D61" s="67"/>
      <c r="E61" s="67"/>
      <c r="F61" s="72">
        <f>SUM(F41:F60)</f>
        <v>57940</v>
      </c>
      <c r="G61" s="72">
        <f>SUM(G41:G60)</f>
        <v>22483.360000000001</v>
      </c>
      <c r="H61" s="72">
        <f>SUM(H41:H60)</f>
        <v>32052.170000000002</v>
      </c>
      <c r="I61" s="72">
        <f>SUM(I41:I60)</f>
        <v>48371.19</v>
      </c>
    </row>
    <row r="62" spans="1:9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9">
      <c r="A63" s="67"/>
      <c r="B63" s="67"/>
      <c r="C63" s="67"/>
      <c r="D63" s="67" t="s">
        <v>163</v>
      </c>
      <c r="E63" s="67"/>
      <c r="F63" s="63">
        <v>250</v>
      </c>
      <c r="G63" s="63">
        <v>0</v>
      </c>
      <c r="H63" s="63">
        <v>0</v>
      </c>
      <c r="I63" s="80">
        <f>SUM(F63,G63,-H63)</f>
        <v>250</v>
      </c>
    </row>
    <row r="64" spans="1:9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175</v>
      </c>
      <c r="I64" s="81">
        <f>SUM(F64,G64,-H64)</f>
        <v>1025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1450</v>
      </c>
      <c r="G65" s="72">
        <f>SUM(G63:G64)</f>
        <v>0</v>
      </c>
      <c r="H65" s="72">
        <f>ROUND(SUM(H62:H64),5)</f>
        <v>175</v>
      </c>
      <c r="I65" s="72">
        <f>SUM(I63:I64)</f>
        <v>1275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450</v>
      </c>
      <c r="G67" s="63">
        <v>0</v>
      </c>
      <c r="H67" s="63">
        <v>67.67</v>
      </c>
      <c r="I67" s="80">
        <f>SUM(F67+G67-H67)</f>
        <v>382.33</v>
      </c>
    </row>
    <row r="68" spans="1:9">
      <c r="A68" s="67"/>
      <c r="B68" s="67"/>
      <c r="C68" s="67"/>
      <c r="D68" s="67" t="s">
        <v>21</v>
      </c>
      <c r="E68" s="67"/>
      <c r="F68" s="63">
        <v>2000</v>
      </c>
      <c r="G68" s="63">
        <v>0</v>
      </c>
      <c r="H68" s="63">
        <v>589.83000000000004</v>
      </c>
      <c r="I68" s="80">
        <f t="shared" ref="I68:I86" si="4">SUM(F68+G68-H68)</f>
        <v>1410.17</v>
      </c>
    </row>
    <row r="69" spans="1:9">
      <c r="A69" s="67"/>
      <c r="B69" s="67"/>
      <c r="C69" s="67"/>
      <c r="D69" s="67" t="s">
        <v>103</v>
      </c>
      <c r="E69" s="67"/>
      <c r="F69" s="63">
        <v>3350</v>
      </c>
      <c r="G69" s="63">
        <v>0</v>
      </c>
      <c r="H69" s="63">
        <v>450.82</v>
      </c>
      <c r="I69" s="80">
        <f>SUM(F69+G69-H69)</f>
        <v>2899.18</v>
      </c>
    </row>
    <row r="70" spans="1:9">
      <c r="A70" s="67"/>
      <c r="B70" s="67"/>
      <c r="C70" s="67"/>
      <c r="D70" s="67" t="s">
        <v>20</v>
      </c>
      <c r="E70" s="67"/>
      <c r="F70" s="63">
        <v>5325</v>
      </c>
      <c r="G70" s="63">
        <v>4115.49</v>
      </c>
      <c r="H70" s="63">
        <v>4990.3</v>
      </c>
      <c r="I70" s="80">
        <f t="shared" si="4"/>
        <v>4450.1899999999996</v>
      </c>
    </row>
    <row r="71" spans="1:9">
      <c r="A71" s="67"/>
      <c r="B71" s="67"/>
      <c r="C71" s="67"/>
      <c r="D71" s="67" t="s">
        <v>123</v>
      </c>
      <c r="E71" s="67"/>
      <c r="F71" s="63">
        <v>1500</v>
      </c>
      <c r="G71" s="63">
        <v>0</v>
      </c>
      <c r="H71" s="63">
        <v>694.61</v>
      </c>
      <c r="I71" s="80">
        <f>F71+G71-H71</f>
        <v>805.39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952.82</v>
      </c>
      <c r="I72" s="80">
        <f t="shared" si="4"/>
        <v>1047.1799999999998</v>
      </c>
    </row>
    <row r="73" spans="1:9">
      <c r="A73" s="67"/>
      <c r="B73" s="67"/>
      <c r="C73" s="67"/>
      <c r="D73" s="67" t="s">
        <v>125</v>
      </c>
      <c r="E73" s="67"/>
      <c r="F73" s="63">
        <v>1550</v>
      </c>
      <c r="G73" s="63">
        <v>0</v>
      </c>
      <c r="H73" s="63">
        <v>478.5</v>
      </c>
      <c r="I73" s="80">
        <f t="shared" si="4"/>
        <v>1071.5</v>
      </c>
    </row>
    <row r="74" spans="1:9">
      <c r="A74" s="67"/>
      <c r="B74" s="67"/>
      <c r="C74" s="67"/>
      <c r="D74" s="67" t="s">
        <v>126</v>
      </c>
      <c r="E74" s="67"/>
      <c r="F74" s="63">
        <v>1500</v>
      </c>
      <c r="G74" s="63">
        <v>0</v>
      </c>
      <c r="H74" s="63">
        <v>2060.79</v>
      </c>
      <c r="I74" s="80">
        <f t="shared" si="4"/>
        <v>-560.79</v>
      </c>
    </row>
    <row r="75" spans="1:9">
      <c r="A75" s="67"/>
      <c r="B75" s="67"/>
      <c r="C75" s="67"/>
      <c r="D75" s="67" t="s">
        <v>127</v>
      </c>
      <c r="E75" s="67"/>
      <c r="F75" s="63">
        <v>600</v>
      </c>
      <c r="G75" s="63">
        <v>0</v>
      </c>
      <c r="H75" s="63">
        <v>0</v>
      </c>
      <c r="I75" s="80">
        <f t="shared" si="4"/>
        <v>600</v>
      </c>
    </row>
    <row r="76" spans="1:9">
      <c r="A76" s="67"/>
      <c r="B76" s="67"/>
      <c r="C76" s="67"/>
      <c r="D76" s="67" t="s">
        <v>183</v>
      </c>
      <c r="E76" s="67"/>
      <c r="F76" s="63">
        <v>500</v>
      </c>
      <c r="G76" s="63">
        <v>0</v>
      </c>
      <c r="H76" s="63">
        <v>162.30000000000001</v>
      </c>
      <c r="I76" s="80">
        <f t="shared" si="4"/>
        <v>337.7</v>
      </c>
    </row>
    <row r="77" spans="1:9">
      <c r="A77" s="67"/>
      <c r="B77" s="67"/>
      <c r="C77" s="67"/>
      <c r="D77" s="67" t="s">
        <v>184</v>
      </c>
      <c r="E77" s="67"/>
      <c r="F77" s="63">
        <v>300</v>
      </c>
      <c r="G77" s="63">
        <v>0</v>
      </c>
      <c r="H77" s="63">
        <v>0</v>
      </c>
      <c r="I77" s="80">
        <f t="shared" si="4"/>
        <v>300</v>
      </c>
    </row>
    <row r="78" spans="1:9">
      <c r="A78" s="67"/>
      <c r="B78" s="67"/>
      <c r="C78" s="67"/>
      <c r="D78" s="67" t="s">
        <v>13</v>
      </c>
      <c r="E78" s="67"/>
      <c r="F78" s="63">
        <v>500</v>
      </c>
      <c r="G78" s="63">
        <v>0</v>
      </c>
      <c r="H78" s="63">
        <v>0</v>
      </c>
      <c r="I78" s="80">
        <f t="shared" si="4"/>
        <v>500</v>
      </c>
    </row>
    <row r="79" spans="1:9">
      <c r="A79" s="67"/>
      <c r="B79" s="67"/>
      <c r="C79" s="67"/>
      <c r="D79" s="67" t="s">
        <v>10</v>
      </c>
      <c r="E79" s="67"/>
      <c r="F79" s="73">
        <v>300</v>
      </c>
      <c r="G79" s="63">
        <v>0</v>
      </c>
      <c r="H79" s="63">
        <v>0</v>
      </c>
      <c r="I79" s="80">
        <f t="shared" si="4"/>
        <v>300</v>
      </c>
    </row>
    <row r="80" spans="1:9">
      <c r="A80" s="67"/>
      <c r="B80" s="67"/>
      <c r="C80" s="67"/>
      <c r="D80" s="67" t="s">
        <v>165</v>
      </c>
      <c r="E80" s="67"/>
      <c r="F80" s="73">
        <v>1700</v>
      </c>
      <c r="G80" s="63">
        <v>0</v>
      </c>
      <c r="H80" s="63">
        <v>123.25</v>
      </c>
      <c r="I80" s="80">
        <f t="shared" si="4"/>
        <v>1576.75</v>
      </c>
    </row>
    <row r="81" spans="1:9">
      <c r="A81" s="67"/>
      <c r="B81" s="67"/>
      <c r="C81" s="67"/>
      <c r="D81" s="67" t="s">
        <v>185</v>
      </c>
      <c r="E81" s="67"/>
      <c r="F81" s="73">
        <v>0</v>
      </c>
      <c r="G81" s="63">
        <v>4000</v>
      </c>
      <c r="H81" s="63">
        <v>1233.92</v>
      </c>
      <c r="I81" s="80">
        <f t="shared" si="4"/>
        <v>2766.08</v>
      </c>
    </row>
    <row r="82" spans="1:9">
      <c r="A82" s="67"/>
      <c r="B82" s="67"/>
      <c r="C82" s="67"/>
      <c r="D82" s="67" t="s">
        <v>182</v>
      </c>
      <c r="E82" s="67"/>
      <c r="F82" s="73">
        <v>0</v>
      </c>
      <c r="G82" s="63">
        <v>200</v>
      </c>
      <c r="H82" s="63">
        <v>0</v>
      </c>
      <c r="I82" s="80">
        <f t="shared" si="4"/>
        <v>200</v>
      </c>
    </row>
    <row r="83" spans="1:9">
      <c r="A83" s="67"/>
      <c r="B83" s="67"/>
      <c r="C83" s="67"/>
      <c r="D83" s="67" t="s">
        <v>168</v>
      </c>
      <c r="E83" s="67"/>
      <c r="F83" s="73">
        <v>1455</v>
      </c>
      <c r="G83" s="63">
        <v>0</v>
      </c>
      <c r="H83" s="63">
        <v>0</v>
      </c>
      <c r="I83" s="80">
        <f t="shared" si="4"/>
        <v>1455</v>
      </c>
    </row>
    <row r="84" spans="1:9">
      <c r="A84" s="67"/>
      <c r="B84" s="67"/>
      <c r="C84" s="67"/>
      <c r="D84" s="67" t="s">
        <v>166</v>
      </c>
      <c r="E84" s="67"/>
      <c r="F84" s="73">
        <v>100</v>
      </c>
      <c r="G84" s="73">
        <v>0</v>
      </c>
      <c r="H84" s="73">
        <v>0</v>
      </c>
      <c r="I84" s="164">
        <f>SUM(F84+G84-H84)</f>
        <v>100</v>
      </c>
    </row>
    <row r="85" spans="1:9" ht="14.25" customHeight="1">
      <c r="A85" s="67"/>
      <c r="B85" s="67"/>
      <c r="C85" s="67"/>
      <c r="D85" s="67" t="s">
        <v>167</v>
      </c>
      <c r="E85" s="67"/>
      <c r="F85" s="73">
        <v>160</v>
      </c>
      <c r="G85" s="73">
        <v>0</v>
      </c>
      <c r="H85" s="73">
        <v>0</v>
      </c>
      <c r="I85" s="164">
        <f t="shared" si="4"/>
        <v>160</v>
      </c>
    </row>
    <row r="86" spans="1:9" ht="14.25" customHeight="1" thickBot="1">
      <c r="A86" s="67"/>
      <c r="B86" s="67"/>
      <c r="C86" s="67"/>
      <c r="D86" s="67" t="s">
        <v>169</v>
      </c>
      <c r="E86" s="67"/>
      <c r="F86" s="71">
        <v>1684.42</v>
      </c>
      <c r="G86" s="71">
        <v>0</v>
      </c>
      <c r="H86" s="71">
        <v>1027.42</v>
      </c>
      <c r="I86" s="81">
        <f t="shared" si="4"/>
        <v>657</v>
      </c>
    </row>
    <row r="87" spans="1:9">
      <c r="A87" s="67"/>
      <c r="B87" s="67"/>
      <c r="C87" s="67" t="s">
        <v>7</v>
      </c>
      <c r="D87" s="67"/>
      <c r="E87" s="67"/>
      <c r="F87" s="74">
        <f>SUM(F67:F86)</f>
        <v>24974.42</v>
      </c>
      <c r="G87" s="74">
        <f>SUM(G67:G85)</f>
        <v>8315.49</v>
      </c>
      <c r="H87" s="74">
        <f>SUM(H67:H85)</f>
        <v>11804.81</v>
      </c>
      <c r="I87" s="107">
        <f>SUM(I67:I85)</f>
        <v>19800.68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107"/>
    </row>
    <row r="89" spans="1:9" ht="15" thickBot="1">
      <c r="A89" s="67"/>
      <c r="B89" s="67"/>
      <c r="C89" s="67" t="s">
        <v>141</v>
      </c>
      <c r="D89" s="67"/>
      <c r="E89" s="67"/>
      <c r="F89" s="133">
        <f>SUM(F87,F65,F61)</f>
        <v>84364.42</v>
      </c>
      <c r="G89" s="133">
        <f>SUM(G87,G65,G61)</f>
        <v>30798.85</v>
      </c>
      <c r="H89" s="133">
        <f>SUM(H87,H65,H61)</f>
        <v>44031.98</v>
      </c>
      <c r="I89" s="133">
        <f>SUM(I87,I65,I61)</f>
        <v>69446.87</v>
      </c>
    </row>
    <row r="90" spans="1:9">
      <c r="A90" s="67"/>
      <c r="B90" s="67"/>
      <c r="C90" s="67"/>
      <c r="D90" s="67"/>
      <c r="E90" s="67"/>
      <c r="F90" s="74"/>
      <c r="G90" s="74"/>
      <c r="H90" s="74"/>
      <c r="I90" s="74"/>
    </row>
    <row r="91" spans="1:9">
      <c r="A91" s="67"/>
      <c r="B91" s="67"/>
      <c r="C91" s="67"/>
      <c r="D91" s="67"/>
      <c r="E91" s="67"/>
      <c r="F91" s="74"/>
      <c r="G91" s="74"/>
      <c r="H91" s="74"/>
      <c r="I91" s="74"/>
    </row>
    <row r="92" spans="1:9">
      <c r="E92" s="131" t="s">
        <v>5</v>
      </c>
      <c r="F92" s="78"/>
      <c r="G92" s="78"/>
      <c r="H92" s="78"/>
      <c r="I92" s="83">
        <v>81424.679999999993</v>
      </c>
    </row>
    <row r="93" spans="1:9">
      <c r="F93" s="90"/>
      <c r="G93" s="78"/>
      <c r="H93" s="78"/>
      <c r="I93" s="84"/>
    </row>
    <row r="94" spans="1:9">
      <c r="F94" s="78"/>
      <c r="G94" s="85"/>
      <c r="H94" s="78"/>
      <c r="I94" s="86"/>
    </row>
    <row r="95" spans="1:9" ht="15" thickBot="1">
      <c r="F95" s="78"/>
      <c r="G95" s="78"/>
      <c r="H95" s="78"/>
      <c r="I95" s="87"/>
    </row>
    <row r="96" spans="1:9" ht="16" thickTop="1" thickBot="1">
      <c r="A96" s="64"/>
      <c r="B96" s="64"/>
      <c r="C96" s="64"/>
      <c r="D96" s="64"/>
      <c r="E96" s="64"/>
      <c r="F96" s="65" t="s">
        <v>91</v>
      </c>
      <c r="G96" s="65" t="s">
        <v>90</v>
      </c>
      <c r="H96" s="65" t="s">
        <v>89</v>
      </c>
      <c r="I96" s="65" t="s">
        <v>88</v>
      </c>
    </row>
    <row r="97" spans="1:9" ht="15" thickTop="1">
      <c r="F97" s="78"/>
      <c r="G97" s="78"/>
      <c r="H97" s="78"/>
      <c r="I97" s="87"/>
    </row>
    <row r="98" spans="1:9">
      <c r="A98" s="67"/>
      <c r="B98" s="67"/>
      <c r="C98" s="67"/>
      <c r="D98" s="67" t="s">
        <v>119</v>
      </c>
      <c r="E98" s="67"/>
      <c r="F98" s="63"/>
      <c r="G98" s="76">
        <v>0.37</v>
      </c>
      <c r="H98" s="76"/>
      <c r="I98" s="138">
        <v>8768.68</v>
      </c>
    </row>
    <row r="99" spans="1:9">
      <c r="F99" s="63"/>
      <c r="G99" s="76"/>
      <c r="H99" s="76"/>
      <c r="I99" s="135"/>
    </row>
    <row r="100" spans="1:9">
      <c r="F100" s="150" t="s">
        <v>186</v>
      </c>
      <c r="G100" s="75" t="s">
        <v>178</v>
      </c>
      <c r="H100" s="151" t="s">
        <v>179</v>
      </c>
      <c r="I100" s="135" t="s">
        <v>156</v>
      </c>
    </row>
    <row r="101" spans="1:9">
      <c r="D101" s="82" t="s">
        <v>100</v>
      </c>
      <c r="F101" s="136"/>
      <c r="G101" s="76"/>
      <c r="H101" s="137"/>
      <c r="I101" s="138">
        <f>SUM(I102:I110)</f>
        <v>12156</v>
      </c>
    </row>
    <row r="102" spans="1:9">
      <c r="E102" s="82" t="s">
        <v>112</v>
      </c>
      <c r="F102" s="90">
        <v>2000</v>
      </c>
      <c r="G102" s="96"/>
      <c r="H102" s="96"/>
      <c r="I102" s="90">
        <f>SUM(F102,G102,-H102)</f>
        <v>2000</v>
      </c>
    </row>
    <row r="103" spans="1:9">
      <c r="A103" s="69"/>
      <c r="B103" s="69"/>
      <c r="C103" s="69"/>
      <c r="D103" s="69"/>
      <c r="E103" s="82" t="s">
        <v>149</v>
      </c>
      <c r="F103" s="90">
        <v>2825</v>
      </c>
      <c r="G103" s="85">
        <v>300</v>
      </c>
      <c r="H103" s="85"/>
      <c r="I103" s="90">
        <f>SUM(F103,G103,-H103)</f>
        <v>3125</v>
      </c>
    </row>
    <row r="104" spans="1:9">
      <c r="A104" s="69"/>
      <c r="B104" s="69"/>
      <c r="C104" s="69"/>
      <c r="D104" s="69"/>
      <c r="E104" s="82" t="s">
        <v>113</v>
      </c>
      <c r="F104" s="90">
        <v>0</v>
      </c>
      <c r="G104" s="85"/>
      <c r="H104" s="85"/>
      <c r="I104" s="90">
        <f>SUM(F104,G104,-H104)</f>
        <v>0</v>
      </c>
    </row>
    <row r="105" spans="1:9">
      <c r="A105" s="69"/>
      <c r="B105" s="69"/>
      <c r="C105" s="69"/>
      <c r="D105" s="69"/>
      <c r="E105" s="82" t="s">
        <v>114</v>
      </c>
      <c r="F105" s="90">
        <v>0</v>
      </c>
      <c r="G105" s="85"/>
      <c r="H105" s="85"/>
      <c r="I105" s="90">
        <f>SUM(F105,G105,-H105)</f>
        <v>0</v>
      </c>
    </row>
    <row r="106" spans="1:9">
      <c r="A106" s="69"/>
      <c r="B106" s="69"/>
      <c r="C106" s="69"/>
      <c r="D106" s="69"/>
      <c r="E106" s="82" t="s">
        <v>115</v>
      </c>
      <c r="F106" s="90">
        <v>0</v>
      </c>
      <c r="G106" s="85"/>
      <c r="H106" s="85"/>
      <c r="I106" s="90">
        <f>SUM(G106,F106,-H106)</f>
        <v>0</v>
      </c>
    </row>
    <row r="107" spans="1:9">
      <c r="E107" s="181" t="s">
        <v>109</v>
      </c>
      <c r="F107" s="85">
        <v>0</v>
      </c>
      <c r="G107" s="182"/>
      <c r="H107" s="85"/>
      <c r="I107" s="90">
        <f>SUM(F107,G107,-H107)</f>
        <v>0</v>
      </c>
    </row>
    <row r="108" spans="1:9">
      <c r="E108" s="181" t="s">
        <v>148</v>
      </c>
      <c r="F108" s="85">
        <v>5000</v>
      </c>
      <c r="G108" s="182"/>
      <c r="H108" s="85"/>
      <c r="I108" s="90">
        <f>SUM(F108,G108,-H108)</f>
        <v>5000</v>
      </c>
    </row>
    <row r="109" spans="1:9">
      <c r="E109" s="181" t="s">
        <v>94</v>
      </c>
      <c r="F109" s="85">
        <v>2000</v>
      </c>
      <c r="G109" s="182"/>
      <c r="H109" s="85"/>
      <c r="I109" s="90">
        <f>SUM(F109,G109,-H109)</f>
        <v>2000</v>
      </c>
    </row>
    <row r="110" spans="1:9">
      <c r="A110" s="69"/>
      <c r="B110" s="69"/>
      <c r="C110" s="69"/>
      <c r="D110" s="69"/>
      <c r="E110" s="82" t="s">
        <v>143</v>
      </c>
      <c r="F110" s="90">
        <v>31</v>
      </c>
      <c r="G110" s="85"/>
      <c r="H110" s="85"/>
      <c r="I110" s="90">
        <f>SUM(F110,G110,-H110)</f>
        <v>31</v>
      </c>
    </row>
    <row r="111" spans="1:9">
      <c r="F111" s="78"/>
      <c r="G111" s="78"/>
      <c r="H111" s="78"/>
      <c r="I111" s="78"/>
    </row>
    <row r="112" spans="1:9">
      <c r="E112" s="88"/>
      <c r="F112" s="78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91"/>
      <c r="G114" s="78"/>
      <c r="H114" s="78"/>
      <c r="I114" s="78"/>
    </row>
    <row r="115" spans="1:9">
      <c r="F115" s="78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F117" s="78"/>
      <c r="G117" s="78"/>
      <c r="H117" s="78"/>
      <c r="I117" s="78"/>
    </row>
    <row r="118" spans="1:9"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  <row r="127" spans="1:9">
      <c r="A127" s="69"/>
      <c r="B127" s="69"/>
      <c r="C127" s="69"/>
      <c r="D127" s="69"/>
      <c r="E127" s="69"/>
      <c r="F127" s="78"/>
      <c r="G127" s="78"/>
      <c r="H127" s="78"/>
      <c r="I127" s="78"/>
    </row>
    <row r="128" spans="1:9">
      <c r="A128" s="69"/>
      <c r="B128" s="69"/>
      <c r="C128" s="69"/>
      <c r="D128" s="69"/>
      <c r="E128" s="69"/>
      <c r="F128" s="78"/>
      <c r="G128" s="78"/>
      <c r="H128" s="78"/>
      <c r="I128" s="78"/>
    </row>
  </sheetData>
  <mergeCells count="3">
    <mergeCell ref="A1:E1"/>
    <mergeCell ref="C23:E23"/>
    <mergeCell ref="C30:E30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DST_x000D_December 2019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9"/>
  <sheetViews>
    <sheetView tabSelected="1" view="pageLayout" topLeftCell="E89" zoomScale="150" workbookViewId="0">
      <selection activeCell="G98" sqref="G9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8"/>
      <c r="C1" s="188"/>
      <c r="D1" s="188"/>
      <c r="E1" s="188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99">
        <v>100</v>
      </c>
      <c r="I4" s="63">
        <f>SUM(F4+G4-H4)</f>
        <v>4900</v>
      </c>
      <c r="J4" s="68"/>
    </row>
    <row r="5" spans="1:14">
      <c r="A5" s="67"/>
      <c r="B5" s="67"/>
      <c r="C5" s="67"/>
      <c r="D5" s="67" t="s">
        <v>85</v>
      </c>
      <c r="E5" s="67"/>
      <c r="F5" s="63">
        <v>6000</v>
      </c>
      <c r="G5" s="63">
        <v>3660.31</v>
      </c>
      <c r="H5" s="99">
        <v>5513.56</v>
      </c>
      <c r="I5" s="63">
        <f>SUM(F5,G5,-H5)</f>
        <v>4146.7499999999991</v>
      </c>
    </row>
    <row r="6" spans="1:14">
      <c r="A6" s="67"/>
      <c r="B6" s="67"/>
      <c r="C6" s="67"/>
      <c r="D6" s="67" t="s">
        <v>84</v>
      </c>
      <c r="E6" s="67"/>
      <c r="F6" s="63">
        <v>6900</v>
      </c>
      <c r="G6" s="63">
        <v>78</v>
      </c>
      <c r="H6" s="63">
        <v>2649.64</v>
      </c>
      <c r="I6" s="63">
        <f t="shared" ref="I6:I12" si="0">SUM(F6+G6-H6)</f>
        <v>4328.3600000000006</v>
      </c>
      <c r="J6" s="68"/>
    </row>
    <row r="7" spans="1:14">
      <c r="A7" s="67"/>
      <c r="B7" s="67"/>
      <c r="C7" s="67"/>
      <c r="D7" s="67" t="s">
        <v>83</v>
      </c>
      <c r="E7" s="67"/>
      <c r="F7" s="63">
        <v>7050</v>
      </c>
      <c r="G7" s="99">
        <v>615</v>
      </c>
      <c r="H7" s="99">
        <v>3856.71</v>
      </c>
      <c r="I7" s="63">
        <f t="shared" si="0"/>
        <v>3808.29</v>
      </c>
      <c r="J7" s="63"/>
    </row>
    <row r="8" spans="1:14">
      <c r="A8" s="67"/>
      <c r="B8" s="67"/>
      <c r="C8" s="67"/>
      <c r="D8" s="67" t="s">
        <v>158</v>
      </c>
      <c r="E8" s="67"/>
      <c r="F8" s="63">
        <v>500</v>
      </c>
      <c r="G8" s="63">
        <v>0</v>
      </c>
      <c r="H8" s="63">
        <v>0</v>
      </c>
      <c r="I8" s="63">
        <f>SUM(F8+G8+-H8)</f>
        <v>500</v>
      </c>
      <c r="J8" s="63"/>
    </row>
    <row r="9" spans="1:14">
      <c r="A9" s="67"/>
      <c r="B9" s="67"/>
      <c r="C9" s="67"/>
      <c r="D9" s="67" t="s">
        <v>82</v>
      </c>
      <c r="E9" s="67"/>
      <c r="F9" s="63">
        <v>800</v>
      </c>
      <c r="G9" s="63">
        <v>1030</v>
      </c>
      <c r="H9" s="63">
        <v>584.98</v>
      </c>
      <c r="I9" s="63">
        <f t="shared" si="0"/>
        <v>1245.02</v>
      </c>
      <c r="J9" s="68"/>
      <c r="N9" s="70"/>
    </row>
    <row r="10" spans="1:14">
      <c r="A10" s="67"/>
      <c r="B10" s="67"/>
      <c r="C10" s="67"/>
      <c r="D10" s="67" t="s">
        <v>80</v>
      </c>
      <c r="E10" s="67"/>
      <c r="F10" s="63">
        <v>3000</v>
      </c>
      <c r="G10" s="63">
        <v>0</v>
      </c>
      <c r="H10" s="63">
        <v>150</v>
      </c>
      <c r="I10" s="63">
        <f t="shared" si="0"/>
        <v>2850</v>
      </c>
      <c r="J10" s="68"/>
    </row>
    <row r="11" spans="1:14">
      <c r="A11" s="67"/>
      <c r="B11" s="67"/>
      <c r="C11" s="67"/>
      <c r="D11" s="67" t="s">
        <v>79</v>
      </c>
      <c r="E11" s="67"/>
      <c r="F11" s="63">
        <v>4000</v>
      </c>
      <c r="G11" s="63">
        <v>0</v>
      </c>
      <c r="H11" s="63">
        <v>231</v>
      </c>
      <c r="I11" s="63">
        <f t="shared" si="0"/>
        <v>3769</v>
      </c>
      <c r="J11" s="68"/>
    </row>
    <row r="12" spans="1:14" ht="15" thickBot="1">
      <c r="A12" s="67"/>
      <c r="B12" s="67"/>
      <c r="C12" s="67"/>
      <c r="D12" s="67" t="s">
        <v>78</v>
      </c>
      <c r="E12" s="67"/>
      <c r="F12" s="71">
        <v>4000</v>
      </c>
      <c r="G12" s="71">
        <v>0</v>
      </c>
      <c r="H12" s="71">
        <v>0</v>
      </c>
      <c r="I12" s="71">
        <f t="shared" si="0"/>
        <v>4000</v>
      </c>
      <c r="J12" s="68"/>
    </row>
    <row r="13" spans="1:14">
      <c r="A13" s="67"/>
      <c r="B13" s="67"/>
      <c r="C13" s="67" t="s">
        <v>77</v>
      </c>
      <c r="D13" s="67"/>
      <c r="E13" s="67"/>
      <c r="F13" s="72">
        <f>ROUND(SUM(F4:F12),5)</f>
        <v>37250</v>
      </c>
      <c r="G13" s="72">
        <f>ROUND(SUM(G3:G12),5)</f>
        <v>5383.31</v>
      </c>
      <c r="H13" s="72">
        <f>ROUND(SUM(H3:H12),5)</f>
        <v>13085.89</v>
      </c>
      <c r="I13" s="72">
        <f>SUM(I4:I12)</f>
        <v>29547.420000000002</v>
      </c>
      <c r="J13" s="70"/>
    </row>
    <row r="14" spans="1:14" ht="20" customHeight="1">
      <c r="A14" s="67"/>
      <c r="B14" s="67"/>
      <c r="C14" s="67" t="s">
        <v>76</v>
      </c>
      <c r="D14" s="67"/>
      <c r="E14" s="67"/>
      <c r="F14" s="63"/>
      <c r="G14" s="63"/>
      <c r="H14" s="63"/>
      <c r="I14" s="63"/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225.49</v>
      </c>
      <c r="I15" s="63">
        <f t="shared" ref="I15:I21" si="1">SUM(F15+G15-H15)</f>
        <v>2774.51</v>
      </c>
    </row>
    <row r="16" spans="1:14">
      <c r="A16" s="67"/>
      <c r="B16" s="67"/>
      <c r="C16" s="67"/>
      <c r="D16" s="67" t="s">
        <v>159</v>
      </c>
      <c r="E16" s="67"/>
      <c r="F16" s="73">
        <v>14779</v>
      </c>
      <c r="G16" s="73">
        <v>0</v>
      </c>
      <c r="H16" s="119">
        <v>13600</v>
      </c>
      <c r="I16" s="73">
        <f t="shared" si="1"/>
        <v>1179</v>
      </c>
    </row>
    <row r="17" spans="1:9">
      <c r="A17" s="67"/>
      <c r="B17" s="67"/>
      <c r="C17" s="67"/>
      <c r="D17" s="92" t="s">
        <v>160</v>
      </c>
      <c r="E17" s="67"/>
      <c r="F17" s="73">
        <v>10000</v>
      </c>
      <c r="G17" s="73">
        <v>0</v>
      </c>
      <c r="H17" s="73">
        <v>0</v>
      </c>
      <c r="I17" s="73">
        <f t="shared" si="1"/>
        <v>10000</v>
      </c>
    </row>
    <row r="18" spans="1:9">
      <c r="A18" s="67"/>
      <c r="B18" s="67"/>
      <c r="C18" s="67"/>
      <c r="D18" s="92" t="s">
        <v>161</v>
      </c>
      <c r="E18" s="67"/>
      <c r="F18" s="73">
        <v>10000</v>
      </c>
      <c r="G18" s="73">
        <v>0</v>
      </c>
      <c r="H18" s="73">
        <v>0</v>
      </c>
      <c r="I18" s="73">
        <f t="shared" si="1"/>
        <v>10000</v>
      </c>
    </row>
    <row r="19" spans="1:9">
      <c r="A19" s="67"/>
      <c r="B19" s="67"/>
      <c r="C19" s="67"/>
      <c r="D19" s="92" t="s">
        <v>162</v>
      </c>
      <c r="E19" s="67"/>
      <c r="F19" s="73">
        <v>10000</v>
      </c>
      <c r="G19" s="73">
        <v>0</v>
      </c>
      <c r="H19" s="73">
        <v>0</v>
      </c>
      <c r="I19" s="73">
        <f t="shared" si="1"/>
        <v>10000</v>
      </c>
    </row>
    <row r="20" spans="1:9">
      <c r="A20" s="67"/>
      <c r="B20" s="67"/>
      <c r="C20" s="67"/>
      <c r="D20" s="92" t="s">
        <v>180</v>
      </c>
      <c r="E20" s="67"/>
      <c r="F20" s="73">
        <v>1374.51</v>
      </c>
      <c r="G20" s="73">
        <v>2233.96</v>
      </c>
      <c r="H20" s="73">
        <v>1374.51</v>
      </c>
      <c r="I20" s="73">
        <f t="shared" si="1"/>
        <v>2233.96</v>
      </c>
    </row>
    <row r="21" spans="1:9" ht="15" thickBot="1">
      <c r="A21" s="67"/>
      <c r="B21" s="67"/>
      <c r="C21" s="67"/>
      <c r="D21" s="92" t="s">
        <v>137</v>
      </c>
      <c r="E21" s="67"/>
      <c r="F21" s="106">
        <v>2600</v>
      </c>
      <c r="G21" s="106">
        <v>1899.45</v>
      </c>
      <c r="H21" s="106">
        <v>947.44</v>
      </c>
      <c r="I21" s="106">
        <f t="shared" si="1"/>
        <v>3552.0099999999998</v>
      </c>
    </row>
    <row r="22" spans="1:9" ht="15" thickTop="1">
      <c r="A22" s="67"/>
      <c r="B22" s="67"/>
      <c r="C22" s="67" t="s">
        <v>72</v>
      </c>
      <c r="D22" s="67"/>
      <c r="E22" s="67"/>
      <c r="F22" s="72">
        <f>SUM(F15:F21)</f>
        <v>51753.51</v>
      </c>
      <c r="G22" s="72">
        <f>SUM(G15:G21)</f>
        <v>4133.41</v>
      </c>
      <c r="H22" s="72">
        <f>SUM(H15:H21)</f>
        <v>16147.44</v>
      </c>
      <c r="I22" s="72">
        <f>SUM(I15:I21)</f>
        <v>39739.480000000003</v>
      </c>
    </row>
    <row r="23" spans="1:9">
      <c r="A23" s="67"/>
      <c r="B23" s="67"/>
      <c r="C23" s="183" t="s">
        <v>110</v>
      </c>
      <c r="D23" s="188"/>
      <c r="E23" s="188"/>
      <c r="F23" s="63"/>
      <c r="G23" s="63"/>
      <c r="H23" s="63"/>
      <c r="I23" s="63"/>
    </row>
    <row r="24" spans="1:9" ht="14.25" customHeight="1">
      <c r="A24" s="67"/>
      <c r="B24" s="67"/>
      <c r="C24" s="67"/>
      <c r="D24" s="67" t="s">
        <v>144</v>
      </c>
      <c r="E24" s="67"/>
      <c r="F24" s="63">
        <v>2000</v>
      </c>
      <c r="G24" s="99">
        <v>10785.39</v>
      </c>
      <c r="H24" s="63">
        <v>4878</v>
      </c>
      <c r="I24" s="73">
        <f>SUM(F24+G24-H24)</f>
        <v>7907.3899999999994</v>
      </c>
    </row>
    <row r="25" spans="1:9">
      <c r="A25" s="67"/>
      <c r="B25" s="67"/>
      <c r="C25" s="67"/>
      <c r="D25" s="67" t="s">
        <v>69</v>
      </c>
      <c r="E25" s="67"/>
      <c r="F25" s="63">
        <v>1000</v>
      </c>
      <c r="G25" s="63">
        <v>0</v>
      </c>
      <c r="H25" s="63">
        <v>0</v>
      </c>
      <c r="I25" s="73">
        <f t="shared" ref="I25:I29" si="2">SUM(F25+G25-H25)</f>
        <v>1000</v>
      </c>
    </row>
    <row r="26" spans="1:9" ht="15" customHeight="1">
      <c r="A26" s="67"/>
      <c r="B26" s="67"/>
      <c r="C26" s="67"/>
      <c r="D26" s="67" t="s">
        <v>68</v>
      </c>
      <c r="E26" s="67"/>
      <c r="F26" s="63">
        <v>1000</v>
      </c>
      <c r="G26" s="63">
        <v>0</v>
      </c>
      <c r="H26" s="63">
        <v>0</v>
      </c>
      <c r="I26" s="73">
        <f t="shared" si="2"/>
        <v>1000</v>
      </c>
    </row>
    <row r="27" spans="1:9">
      <c r="A27" s="67"/>
      <c r="B27" s="67"/>
      <c r="C27" s="67"/>
      <c r="D27" s="67" t="s">
        <v>117</v>
      </c>
      <c r="E27" s="67"/>
      <c r="F27" s="73">
        <v>1000</v>
      </c>
      <c r="G27" s="63">
        <v>0</v>
      </c>
      <c r="H27" s="63">
        <v>0</v>
      </c>
      <c r="I27" s="73">
        <f t="shared" si="2"/>
        <v>1000</v>
      </c>
    </row>
    <row r="28" spans="1:9">
      <c r="A28" s="67"/>
      <c r="B28" s="67"/>
      <c r="C28" s="67"/>
      <c r="D28" s="67" t="s">
        <v>140</v>
      </c>
      <c r="E28" s="67"/>
      <c r="F28" s="73">
        <v>2000</v>
      </c>
      <c r="G28" s="99">
        <v>41558.720000000001</v>
      </c>
      <c r="H28" s="99">
        <v>4228.26</v>
      </c>
      <c r="I28" s="73">
        <f t="shared" si="2"/>
        <v>39330.46</v>
      </c>
    </row>
    <row r="29" spans="1:9">
      <c r="A29" s="67"/>
      <c r="B29" s="67"/>
      <c r="C29" s="67"/>
      <c r="D29" s="67" t="s">
        <v>170</v>
      </c>
      <c r="E29" s="67"/>
      <c r="F29" s="73">
        <v>4000</v>
      </c>
      <c r="G29" s="63"/>
      <c r="H29" s="63">
        <v>3145.26</v>
      </c>
      <c r="I29" s="73">
        <f t="shared" si="2"/>
        <v>854.73999999999978</v>
      </c>
    </row>
    <row r="30" spans="1:9">
      <c r="A30" s="67"/>
      <c r="B30" s="67"/>
      <c r="C30" s="183" t="s">
        <v>111</v>
      </c>
      <c r="D30" s="188"/>
      <c r="E30" s="188"/>
      <c r="F30" s="72">
        <f>SUM(F24:F29)</f>
        <v>11000</v>
      </c>
      <c r="G30" s="72">
        <f>SUM(G24:G29)</f>
        <v>52344.11</v>
      </c>
      <c r="H30" s="72">
        <f>SUM(H24:H28)</f>
        <v>9106.26</v>
      </c>
      <c r="I30" s="72">
        <f>SUM(I24:I28)</f>
        <v>50237.85</v>
      </c>
    </row>
    <row r="31" spans="1:9" ht="15" thickBot="1">
      <c r="A31" s="67"/>
      <c r="B31" s="67"/>
      <c r="C31" s="179"/>
      <c r="D31" s="180"/>
      <c r="E31" s="180"/>
      <c r="F31" s="72"/>
      <c r="G31" s="72"/>
      <c r="H31" s="72"/>
      <c r="I31" s="72"/>
    </row>
    <row r="32" spans="1:9" ht="15" thickTop="1">
      <c r="A32" s="67"/>
      <c r="B32" s="67" t="s">
        <v>58</v>
      </c>
      <c r="C32" s="67"/>
      <c r="D32" s="67"/>
      <c r="E32" s="67"/>
      <c r="F32" s="128">
        <f>SUM(F30,F22,F13)</f>
        <v>100003.51000000001</v>
      </c>
      <c r="G32" s="129">
        <f>SUM(G30,G22,G13)</f>
        <v>61860.83</v>
      </c>
      <c r="H32" s="130">
        <f>SUM(H30,H22,H13)</f>
        <v>38339.589999999997</v>
      </c>
      <c r="I32" s="128">
        <f>SUM(I30,I13,I22)</f>
        <v>119524.75</v>
      </c>
    </row>
    <row r="33" spans="1:9">
      <c r="A33" s="67"/>
      <c r="B33" s="67"/>
      <c r="C33" s="67"/>
      <c r="D33" s="67"/>
      <c r="E33" s="67"/>
      <c r="F33" s="63"/>
      <c r="G33" s="76"/>
      <c r="H33" s="63"/>
      <c r="I33" s="63" t="s">
        <v>132</v>
      </c>
    </row>
    <row r="34" spans="1:9">
      <c r="A34" s="67"/>
      <c r="B34" s="67"/>
      <c r="C34" s="67"/>
      <c r="D34" s="67"/>
      <c r="E34" s="67"/>
      <c r="F34" s="73"/>
      <c r="G34" s="73"/>
      <c r="H34" s="73"/>
      <c r="I34" s="73"/>
    </row>
    <row r="35" spans="1:9">
      <c r="A35" s="67"/>
      <c r="B35" s="67"/>
      <c r="C35" s="67"/>
      <c r="D35" s="67"/>
      <c r="E35" s="67"/>
      <c r="F35" s="63"/>
      <c r="G35" s="93"/>
      <c r="H35" s="63"/>
      <c r="I35" s="63"/>
    </row>
    <row r="36" spans="1:9">
      <c r="A36" s="67"/>
      <c r="B36" s="67"/>
      <c r="C36" s="67"/>
      <c r="D36" s="67"/>
      <c r="E36" s="131" t="s">
        <v>57</v>
      </c>
      <c r="F36" s="63"/>
      <c r="G36" s="76"/>
      <c r="H36" s="63"/>
      <c r="I36" s="110">
        <v>127738.31</v>
      </c>
    </row>
    <row r="37" spans="1:9">
      <c r="A37" s="67"/>
      <c r="B37" s="67"/>
      <c r="C37" s="67"/>
      <c r="D37" s="67"/>
      <c r="E37" s="67"/>
      <c r="F37" s="63"/>
      <c r="G37" s="76"/>
      <c r="H37" s="63"/>
      <c r="I37" s="77"/>
    </row>
    <row r="38" spans="1:9">
      <c r="A38" s="67"/>
      <c r="B38" s="67"/>
      <c r="C38" s="67"/>
      <c r="D38" s="67"/>
      <c r="E38" s="67"/>
      <c r="F38" s="63"/>
      <c r="G38" s="78"/>
      <c r="H38" s="63"/>
      <c r="I38" s="75"/>
    </row>
    <row r="39" spans="1:9">
      <c r="A39" s="67"/>
      <c r="B39" s="67"/>
      <c r="C39" s="67" t="s">
        <v>56</v>
      </c>
      <c r="D39" s="67"/>
      <c r="E39" s="67"/>
      <c r="F39" s="63"/>
      <c r="G39" s="76"/>
      <c r="H39" s="76"/>
      <c r="I39" s="75"/>
    </row>
    <row r="40" spans="1:9">
      <c r="A40" s="67"/>
      <c r="B40" s="67"/>
      <c r="C40" s="67"/>
      <c r="D40" s="67"/>
      <c r="E40" s="67"/>
      <c r="F40" s="63"/>
      <c r="G40" s="76"/>
      <c r="H40" s="76"/>
      <c r="I40" s="75"/>
    </row>
    <row r="41" spans="1:9">
      <c r="A41" s="67"/>
      <c r="B41" s="67"/>
      <c r="C41" s="67"/>
      <c r="D41" s="67" t="s">
        <v>134</v>
      </c>
      <c r="E41" s="67"/>
      <c r="F41" s="63">
        <v>0</v>
      </c>
      <c r="G41" s="63">
        <v>17008.36</v>
      </c>
      <c r="H41" s="99">
        <v>11375</v>
      </c>
      <c r="I41" s="73">
        <f t="shared" ref="I41:I60" si="3">SUM(F41+G41-H41)</f>
        <v>5633.3600000000006</v>
      </c>
    </row>
    <row r="42" spans="1:9">
      <c r="A42" s="67"/>
      <c r="B42" s="67"/>
      <c r="C42" s="67"/>
      <c r="D42" s="67" t="s">
        <v>130</v>
      </c>
      <c r="E42" s="67"/>
      <c r="F42" s="63">
        <v>0</v>
      </c>
      <c r="G42" s="99">
        <v>8575</v>
      </c>
      <c r="H42" s="99">
        <v>2800</v>
      </c>
      <c r="I42" s="73">
        <f>SUM(F42,G42,-H42)</f>
        <v>5775</v>
      </c>
    </row>
    <row r="43" spans="1:9">
      <c r="A43" s="67"/>
      <c r="B43" s="67"/>
      <c r="C43" s="67"/>
      <c r="D43" s="67" t="s">
        <v>53</v>
      </c>
      <c r="E43" s="67"/>
      <c r="F43" s="63">
        <v>0</v>
      </c>
      <c r="G43" s="99">
        <v>1345</v>
      </c>
      <c r="H43" s="63">
        <v>1000</v>
      </c>
      <c r="I43" s="73">
        <f t="shared" si="3"/>
        <v>345</v>
      </c>
    </row>
    <row r="44" spans="1:9">
      <c r="A44" s="67"/>
      <c r="B44" s="67"/>
      <c r="C44" s="67"/>
      <c r="D44" s="67" t="s">
        <v>52</v>
      </c>
      <c r="E44" s="67"/>
      <c r="F44" s="63">
        <v>3500</v>
      </c>
      <c r="G44" s="63">
        <v>100</v>
      </c>
      <c r="H44" s="63">
        <v>3600</v>
      </c>
      <c r="I44" s="73">
        <f>SUM(F44,G44,-H44)</f>
        <v>0</v>
      </c>
    </row>
    <row r="45" spans="1:9">
      <c r="A45" s="67"/>
      <c r="B45" s="67"/>
      <c r="C45" s="67"/>
      <c r="D45" s="67" t="s">
        <v>51</v>
      </c>
      <c r="E45" s="67"/>
      <c r="F45" s="63">
        <v>800</v>
      </c>
      <c r="G45" s="63">
        <v>0</v>
      </c>
      <c r="H45" s="63">
        <v>0</v>
      </c>
      <c r="I45" s="73">
        <f t="shared" si="3"/>
        <v>800</v>
      </c>
    </row>
    <row r="46" spans="1:9">
      <c r="A46" s="67"/>
      <c r="B46" s="67"/>
      <c r="C46" s="67"/>
      <c r="D46" s="67" t="s">
        <v>50</v>
      </c>
      <c r="E46" s="67"/>
      <c r="F46" s="63">
        <v>500</v>
      </c>
      <c r="G46" s="63">
        <v>0</v>
      </c>
      <c r="H46" s="63">
        <v>0</v>
      </c>
      <c r="I46" s="73">
        <f t="shared" si="3"/>
        <v>500</v>
      </c>
    </row>
    <row r="47" spans="1:9">
      <c r="A47" s="67"/>
      <c r="B47" s="67"/>
      <c r="C47" s="67"/>
      <c r="D47" s="67" t="s">
        <v>142</v>
      </c>
      <c r="E47" s="67"/>
      <c r="F47" s="63">
        <v>8500</v>
      </c>
      <c r="G47" s="63">
        <v>0</v>
      </c>
      <c r="H47" s="99">
        <v>3232.21</v>
      </c>
      <c r="I47" s="73">
        <f t="shared" si="3"/>
        <v>5267.79</v>
      </c>
    </row>
    <row r="48" spans="1:9">
      <c r="A48" s="67"/>
      <c r="B48" s="67"/>
      <c r="C48" s="67"/>
      <c r="D48" s="67" t="s">
        <v>48</v>
      </c>
      <c r="E48" s="67"/>
      <c r="F48" s="63">
        <v>500</v>
      </c>
      <c r="G48" s="63">
        <v>0</v>
      </c>
      <c r="H48" s="63">
        <v>0</v>
      </c>
      <c r="I48" s="73">
        <f t="shared" si="3"/>
        <v>500</v>
      </c>
    </row>
    <row r="49" spans="1:9">
      <c r="A49" s="67"/>
      <c r="B49" s="67"/>
      <c r="C49" s="67"/>
      <c r="D49" s="67" t="s">
        <v>152</v>
      </c>
      <c r="E49" s="79"/>
      <c r="F49" s="63">
        <v>1000</v>
      </c>
      <c r="G49" s="63">
        <v>90</v>
      </c>
      <c r="H49" s="63">
        <v>90</v>
      </c>
      <c r="I49" s="73">
        <f t="shared" si="3"/>
        <v>1000</v>
      </c>
    </row>
    <row r="50" spans="1:9">
      <c r="A50" s="67"/>
      <c r="B50" s="67"/>
      <c r="C50" s="67"/>
      <c r="D50" s="67" t="s">
        <v>45</v>
      </c>
      <c r="E50" s="79"/>
      <c r="F50" s="63">
        <v>4000</v>
      </c>
      <c r="G50" s="63">
        <v>0</v>
      </c>
      <c r="H50" s="63">
        <v>3700.44</v>
      </c>
      <c r="I50" s="73">
        <f t="shared" si="3"/>
        <v>299.55999999999995</v>
      </c>
    </row>
    <row r="51" spans="1:9">
      <c r="A51" s="67"/>
      <c r="B51" s="67"/>
      <c r="C51" s="67"/>
      <c r="D51" s="67" t="s">
        <v>44</v>
      </c>
      <c r="E51" s="79"/>
      <c r="F51" s="63">
        <v>1000</v>
      </c>
      <c r="G51" s="63">
        <v>0</v>
      </c>
      <c r="H51" s="63">
        <v>25.24</v>
      </c>
      <c r="I51" s="73">
        <f t="shared" si="3"/>
        <v>974.76</v>
      </c>
    </row>
    <row r="52" spans="1:9">
      <c r="A52" s="67"/>
      <c r="B52" s="67"/>
      <c r="C52" s="67"/>
      <c r="D52" s="67" t="s">
        <v>43</v>
      </c>
      <c r="E52" s="67"/>
      <c r="F52" s="63">
        <v>1640</v>
      </c>
      <c r="G52" s="63">
        <v>0</v>
      </c>
      <c r="H52" s="63">
        <v>984</v>
      </c>
      <c r="I52" s="73">
        <f t="shared" si="3"/>
        <v>656</v>
      </c>
    </row>
    <row r="53" spans="1:9">
      <c r="A53" s="67"/>
      <c r="B53" s="67"/>
      <c r="C53" s="67"/>
      <c r="D53" s="67" t="s">
        <v>122</v>
      </c>
      <c r="E53" s="67"/>
      <c r="F53" s="63">
        <v>4000</v>
      </c>
      <c r="G53" s="73">
        <v>4100</v>
      </c>
      <c r="H53" s="63">
        <v>4800</v>
      </c>
      <c r="I53" s="73">
        <f t="shared" si="3"/>
        <v>3300</v>
      </c>
    </row>
    <row r="54" spans="1:9">
      <c r="A54" s="67"/>
      <c r="B54" s="67"/>
      <c r="C54" s="67"/>
      <c r="D54" s="67" t="s">
        <v>40</v>
      </c>
      <c r="E54" s="67"/>
      <c r="F54" s="63">
        <v>250</v>
      </c>
      <c r="G54" s="63">
        <v>0</v>
      </c>
      <c r="H54" s="99">
        <v>362.34</v>
      </c>
      <c r="I54" s="73">
        <f t="shared" si="3"/>
        <v>-112.33999999999997</v>
      </c>
    </row>
    <row r="55" spans="1:9">
      <c r="A55" s="67"/>
      <c r="B55" s="67"/>
      <c r="C55" s="67"/>
      <c r="D55" s="67" t="s">
        <v>39</v>
      </c>
      <c r="E55" s="67"/>
      <c r="F55" s="63">
        <v>30000</v>
      </c>
      <c r="G55" s="63">
        <v>0</v>
      </c>
      <c r="H55" s="63">
        <v>3700</v>
      </c>
      <c r="I55" s="73">
        <f t="shared" si="3"/>
        <v>26300</v>
      </c>
    </row>
    <row r="56" spans="1:9">
      <c r="A56" s="67"/>
      <c r="B56" s="67"/>
      <c r="C56" s="67"/>
      <c r="D56" s="67" t="s">
        <v>38</v>
      </c>
      <c r="E56" s="67"/>
      <c r="F56" s="63">
        <v>250</v>
      </c>
      <c r="G56" s="63">
        <v>0</v>
      </c>
      <c r="H56" s="63">
        <v>0</v>
      </c>
      <c r="I56" s="73">
        <f t="shared" si="3"/>
        <v>250</v>
      </c>
    </row>
    <row r="57" spans="1:9">
      <c r="A57" s="67"/>
      <c r="B57" s="67"/>
      <c r="C57" s="67"/>
      <c r="D57" s="67" t="s">
        <v>37</v>
      </c>
      <c r="E57" s="67"/>
      <c r="F57" s="63">
        <v>500</v>
      </c>
      <c r="G57" s="63">
        <v>0</v>
      </c>
      <c r="H57" s="63">
        <v>83.33</v>
      </c>
      <c r="I57" s="73">
        <f t="shared" si="3"/>
        <v>416.67</v>
      </c>
    </row>
    <row r="58" spans="1:9">
      <c r="A58" s="67"/>
      <c r="B58" s="67"/>
      <c r="C58" s="67"/>
      <c r="D58" s="67" t="s">
        <v>36</v>
      </c>
      <c r="E58" s="67"/>
      <c r="F58" s="63">
        <v>500</v>
      </c>
      <c r="G58" s="99">
        <v>390</v>
      </c>
      <c r="H58" s="99">
        <v>400</v>
      </c>
      <c r="I58" s="73">
        <f t="shared" si="3"/>
        <v>490</v>
      </c>
    </row>
    <row r="59" spans="1:9">
      <c r="A59" s="67"/>
      <c r="B59" s="67"/>
      <c r="C59" s="67"/>
      <c r="D59" s="67" t="s">
        <v>35</v>
      </c>
      <c r="E59" s="67"/>
      <c r="F59" s="63">
        <v>0</v>
      </c>
      <c r="G59" s="63">
        <v>0</v>
      </c>
      <c r="H59" s="63">
        <v>0</v>
      </c>
      <c r="I59" s="73">
        <f t="shared" si="3"/>
        <v>0</v>
      </c>
    </row>
    <row r="60" spans="1:9" ht="15" thickBot="1">
      <c r="A60" s="67"/>
      <c r="B60" s="67"/>
      <c r="C60" s="67"/>
      <c r="D60" s="67" t="s">
        <v>121</v>
      </c>
      <c r="E60" s="67"/>
      <c r="F60" s="71">
        <v>1000</v>
      </c>
      <c r="G60" s="71">
        <v>0</v>
      </c>
      <c r="H60" s="71">
        <v>0</v>
      </c>
      <c r="I60" s="71">
        <f t="shared" si="3"/>
        <v>1000</v>
      </c>
    </row>
    <row r="61" spans="1:9">
      <c r="A61" s="67"/>
      <c r="B61" s="67"/>
      <c r="C61" s="67" t="s">
        <v>30</v>
      </c>
      <c r="D61" s="67"/>
      <c r="E61" s="67"/>
      <c r="F61" s="72">
        <f>SUM(F41:F60)</f>
        <v>57940</v>
      </c>
      <c r="G61" s="72">
        <f>SUM(G41:G60)</f>
        <v>31608.36</v>
      </c>
      <c r="H61" s="72">
        <f>SUM(H41:H60)</f>
        <v>36152.559999999998</v>
      </c>
      <c r="I61" s="72">
        <f>SUM(I41:I60)</f>
        <v>53395.8</v>
      </c>
    </row>
    <row r="62" spans="1:9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9">
      <c r="A63" s="67"/>
      <c r="B63" s="67"/>
      <c r="C63" s="67"/>
      <c r="D63" s="67" t="s">
        <v>163</v>
      </c>
      <c r="E63" s="67"/>
      <c r="F63" s="63">
        <v>250</v>
      </c>
      <c r="G63" s="63">
        <v>0</v>
      </c>
      <c r="H63" s="63">
        <v>0</v>
      </c>
      <c r="I63" s="80">
        <f>SUM(F63,G63,-H63)</f>
        <v>250</v>
      </c>
    </row>
    <row r="64" spans="1:9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175</v>
      </c>
      <c r="I64" s="81">
        <f>SUM(F64,G64,-H64)</f>
        <v>1025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1450</v>
      </c>
      <c r="G65" s="72">
        <f>SUM(G63:G64)</f>
        <v>0</v>
      </c>
      <c r="H65" s="72">
        <f>ROUND(SUM(H62:H64),5)</f>
        <v>175</v>
      </c>
      <c r="I65" s="72">
        <f>SUM(I63:I64)</f>
        <v>1275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450</v>
      </c>
      <c r="G67" s="63">
        <v>0</v>
      </c>
      <c r="H67" s="99">
        <v>144.85</v>
      </c>
      <c r="I67" s="80">
        <f>SUM(F67+G67-H67)</f>
        <v>305.14999999999998</v>
      </c>
    </row>
    <row r="68" spans="1:9">
      <c r="A68" s="67"/>
      <c r="B68" s="67"/>
      <c r="C68" s="67"/>
      <c r="D68" s="67" t="s">
        <v>21</v>
      </c>
      <c r="E68" s="67"/>
      <c r="F68" s="63">
        <v>2000</v>
      </c>
      <c r="G68" s="63">
        <v>0</v>
      </c>
      <c r="H68" s="99">
        <v>614.83000000000004</v>
      </c>
      <c r="I68" s="80">
        <f t="shared" ref="I68:I86" si="4">SUM(F68+G68-H68)</f>
        <v>1385.17</v>
      </c>
    </row>
    <row r="69" spans="1:9">
      <c r="A69" s="67"/>
      <c r="B69" s="67"/>
      <c r="C69" s="67"/>
      <c r="D69" s="67" t="s">
        <v>103</v>
      </c>
      <c r="E69" s="67"/>
      <c r="F69" s="63">
        <v>3350</v>
      </c>
      <c r="G69" s="63">
        <v>0</v>
      </c>
      <c r="H69" s="99">
        <v>479.82</v>
      </c>
      <c r="I69" s="80">
        <f>SUM(F69+G69-H69)</f>
        <v>2870.18</v>
      </c>
    </row>
    <row r="70" spans="1:9">
      <c r="A70" s="67"/>
      <c r="B70" s="67"/>
      <c r="C70" s="67"/>
      <c r="D70" s="67" t="s">
        <v>20</v>
      </c>
      <c r="E70" s="67"/>
      <c r="F70" s="63">
        <v>5325</v>
      </c>
      <c r="G70" s="99">
        <v>4265.49</v>
      </c>
      <c r="H70" s="63">
        <v>4990.3</v>
      </c>
      <c r="I70" s="80">
        <f t="shared" si="4"/>
        <v>4600.1899999999996</v>
      </c>
    </row>
    <row r="71" spans="1:9">
      <c r="A71" s="67"/>
      <c r="B71" s="67"/>
      <c r="C71" s="67"/>
      <c r="D71" s="67" t="s">
        <v>123</v>
      </c>
      <c r="E71" s="67"/>
      <c r="F71" s="63">
        <v>1500</v>
      </c>
      <c r="G71" s="63">
        <v>0</v>
      </c>
      <c r="H71" s="63">
        <v>694.61</v>
      </c>
      <c r="I71" s="80">
        <f>F71+G71-H71</f>
        <v>805.39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99">
        <v>1040.8399999999999</v>
      </c>
      <c r="I72" s="80">
        <f t="shared" si="4"/>
        <v>959.16000000000008</v>
      </c>
    </row>
    <row r="73" spans="1:9">
      <c r="A73" s="67"/>
      <c r="B73" s="67"/>
      <c r="C73" s="67"/>
      <c r="D73" s="67" t="s">
        <v>125</v>
      </c>
      <c r="E73" s="67"/>
      <c r="F73" s="63">
        <v>1550</v>
      </c>
      <c r="G73" s="99">
        <v>366</v>
      </c>
      <c r="H73" s="99">
        <v>781.22</v>
      </c>
      <c r="I73" s="80">
        <f t="shared" si="4"/>
        <v>1134.78</v>
      </c>
    </row>
    <row r="74" spans="1:9">
      <c r="A74" s="67"/>
      <c r="B74" s="67"/>
      <c r="C74" s="67"/>
      <c r="D74" s="67" t="s">
        <v>126</v>
      </c>
      <c r="E74" s="67"/>
      <c r="F74" s="63">
        <v>1500</v>
      </c>
      <c r="G74" s="63">
        <v>0</v>
      </c>
      <c r="H74" s="63">
        <v>2060.79</v>
      </c>
      <c r="I74" s="80">
        <f t="shared" si="4"/>
        <v>-560.79</v>
      </c>
    </row>
    <row r="75" spans="1:9">
      <c r="A75" s="67"/>
      <c r="B75" s="67"/>
      <c r="C75" s="67"/>
      <c r="D75" s="67" t="s">
        <v>127</v>
      </c>
      <c r="E75" s="67"/>
      <c r="F75" s="63">
        <v>600</v>
      </c>
      <c r="G75" s="63">
        <v>0</v>
      </c>
      <c r="H75" s="63">
        <v>0</v>
      </c>
      <c r="I75" s="80">
        <f t="shared" si="4"/>
        <v>600</v>
      </c>
    </row>
    <row r="76" spans="1:9">
      <c r="A76" s="67"/>
      <c r="B76" s="67"/>
      <c r="C76" s="67"/>
      <c r="D76" s="67" t="s">
        <v>183</v>
      </c>
      <c r="E76" s="67"/>
      <c r="F76" s="63">
        <v>500</v>
      </c>
      <c r="G76" s="63">
        <v>0</v>
      </c>
      <c r="H76" s="63">
        <v>162.30000000000001</v>
      </c>
      <c r="I76" s="80">
        <f t="shared" si="4"/>
        <v>337.7</v>
      </c>
    </row>
    <row r="77" spans="1:9">
      <c r="A77" s="67"/>
      <c r="B77" s="67"/>
      <c r="C77" s="67"/>
      <c r="D77" s="67" t="s">
        <v>184</v>
      </c>
      <c r="E77" s="67"/>
      <c r="F77" s="63">
        <v>300</v>
      </c>
      <c r="G77" s="63">
        <v>0</v>
      </c>
      <c r="H77" s="63">
        <v>0</v>
      </c>
      <c r="I77" s="80">
        <f t="shared" si="4"/>
        <v>300</v>
      </c>
    </row>
    <row r="78" spans="1:9">
      <c r="A78" s="67"/>
      <c r="B78" s="67"/>
      <c r="C78" s="67"/>
      <c r="D78" s="67" t="s">
        <v>13</v>
      </c>
      <c r="E78" s="67"/>
      <c r="F78" s="63">
        <v>500</v>
      </c>
      <c r="G78" s="63">
        <v>0</v>
      </c>
      <c r="H78" s="63">
        <v>0</v>
      </c>
      <c r="I78" s="80">
        <f t="shared" si="4"/>
        <v>500</v>
      </c>
    </row>
    <row r="79" spans="1:9">
      <c r="A79" s="67"/>
      <c r="B79" s="67"/>
      <c r="C79" s="67"/>
      <c r="D79" s="67" t="s">
        <v>10</v>
      </c>
      <c r="E79" s="67"/>
      <c r="F79" s="73">
        <v>300</v>
      </c>
      <c r="G79" s="63">
        <v>0</v>
      </c>
      <c r="H79" s="99">
        <v>48.83</v>
      </c>
      <c r="I79" s="80">
        <f t="shared" si="4"/>
        <v>251.17000000000002</v>
      </c>
    </row>
    <row r="80" spans="1:9">
      <c r="A80" s="67"/>
      <c r="B80" s="67"/>
      <c r="C80" s="67"/>
      <c r="D80" s="67" t="s">
        <v>165</v>
      </c>
      <c r="E80" s="67"/>
      <c r="F80" s="73">
        <v>1700</v>
      </c>
      <c r="G80" s="63">
        <v>0</v>
      </c>
      <c r="H80" s="99">
        <v>157.13999999999999</v>
      </c>
      <c r="I80" s="80">
        <f t="shared" si="4"/>
        <v>1542.8600000000001</v>
      </c>
    </row>
    <row r="81" spans="1:9">
      <c r="A81" s="67"/>
      <c r="B81" s="67"/>
      <c r="C81" s="67"/>
      <c r="D81" s="67" t="s">
        <v>185</v>
      </c>
      <c r="E81" s="67"/>
      <c r="F81" s="73">
        <v>0</v>
      </c>
      <c r="G81" s="63">
        <v>4000</v>
      </c>
      <c r="H81" s="99">
        <v>3851.09</v>
      </c>
      <c r="I81" s="80">
        <f t="shared" si="4"/>
        <v>148.90999999999985</v>
      </c>
    </row>
    <row r="82" spans="1:9">
      <c r="A82" s="67"/>
      <c r="B82" s="67"/>
      <c r="C82" s="67"/>
      <c r="D82" s="67" t="s">
        <v>182</v>
      </c>
      <c r="E82" s="67"/>
      <c r="F82" s="73">
        <v>0</v>
      </c>
      <c r="G82" s="99">
        <v>425</v>
      </c>
      <c r="H82" s="99">
        <v>400</v>
      </c>
      <c r="I82" s="80">
        <f t="shared" si="4"/>
        <v>25</v>
      </c>
    </row>
    <row r="83" spans="1:9">
      <c r="A83" s="67"/>
      <c r="B83" s="67"/>
      <c r="C83" s="67"/>
      <c r="D83" s="67" t="s">
        <v>168</v>
      </c>
      <c r="E83" s="67"/>
      <c r="F83" s="73">
        <v>1455</v>
      </c>
      <c r="G83" s="63">
        <v>0</v>
      </c>
      <c r="H83" s="63">
        <v>0</v>
      </c>
      <c r="I83" s="80">
        <f t="shared" si="4"/>
        <v>1455</v>
      </c>
    </row>
    <row r="84" spans="1:9">
      <c r="A84" s="67"/>
      <c r="B84" s="67"/>
      <c r="C84" s="67"/>
      <c r="D84" s="67" t="s">
        <v>166</v>
      </c>
      <c r="E84" s="67"/>
      <c r="F84" s="73">
        <v>100</v>
      </c>
      <c r="G84" s="73">
        <v>0</v>
      </c>
      <c r="H84" s="73">
        <v>0</v>
      </c>
      <c r="I84" s="164">
        <f>SUM(F84+G84-H84)</f>
        <v>100</v>
      </c>
    </row>
    <row r="85" spans="1:9" ht="14.25" customHeight="1">
      <c r="A85" s="67"/>
      <c r="B85" s="67"/>
      <c r="C85" s="67"/>
      <c r="D85" s="67" t="s">
        <v>167</v>
      </c>
      <c r="E85" s="67"/>
      <c r="F85" s="73">
        <v>160</v>
      </c>
      <c r="G85" s="73">
        <v>0</v>
      </c>
      <c r="H85" s="73">
        <v>0</v>
      </c>
      <c r="I85" s="164">
        <f t="shared" si="4"/>
        <v>160</v>
      </c>
    </row>
    <row r="86" spans="1:9" ht="14.25" customHeight="1" thickBot="1">
      <c r="A86" s="67"/>
      <c r="B86" s="67"/>
      <c r="C86" s="67"/>
      <c r="D86" s="67" t="s">
        <v>169</v>
      </c>
      <c r="E86" s="67"/>
      <c r="F86" s="71">
        <v>1684.42</v>
      </c>
      <c r="G86" s="71">
        <v>0</v>
      </c>
      <c r="H86" s="71">
        <v>1027.42</v>
      </c>
      <c r="I86" s="81">
        <f t="shared" si="4"/>
        <v>657</v>
      </c>
    </row>
    <row r="87" spans="1:9">
      <c r="A87" s="67"/>
      <c r="B87" s="67"/>
      <c r="C87" s="67" t="s">
        <v>7</v>
      </c>
      <c r="D87" s="67"/>
      <c r="E87" s="67"/>
      <c r="F87" s="74">
        <f>SUM(F67:F86)</f>
        <v>24974.42</v>
      </c>
      <c r="G87" s="74">
        <f>SUM(G67:G85)</f>
        <v>9056.49</v>
      </c>
      <c r="H87" s="74">
        <f>SUM(H67:H85)</f>
        <v>15426.619999999997</v>
      </c>
      <c r="I87" s="107">
        <f>SUM(I67:I85)</f>
        <v>16919.870000000003</v>
      </c>
    </row>
    <row r="88" spans="1:9">
      <c r="A88" s="67"/>
      <c r="B88" s="67"/>
      <c r="C88" s="67"/>
      <c r="D88" s="67"/>
      <c r="E88" s="67"/>
      <c r="F88" s="74"/>
      <c r="G88" s="74"/>
      <c r="H88" s="74"/>
      <c r="I88" s="107"/>
    </row>
    <row r="89" spans="1:9" ht="15" thickBot="1">
      <c r="A89" s="67"/>
      <c r="B89" s="67"/>
      <c r="C89" s="67" t="s">
        <v>141</v>
      </c>
      <c r="D89" s="67"/>
      <c r="E89" s="67"/>
      <c r="F89" s="133">
        <f>SUM(F87,F65,F61)</f>
        <v>84364.42</v>
      </c>
      <c r="G89" s="133">
        <f>SUM(G87,G65,G61)</f>
        <v>40664.85</v>
      </c>
      <c r="H89" s="133">
        <f>SUM(H87,H65,H61)</f>
        <v>51754.179999999993</v>
      </c>
      <c r="I89" s="133">
        <f>SUM(I87,I65,I61)</f>
        <v>71590.670000000013</v>
      </c>
    </row>
    <row r="90" spans="1:9">
      <c r="A90" s="67"/>
      <c r="B90" s="67"/>
      <c r="C90" s="67"/>
      <c r="D90" s="67"/>
      <c r="E90" s="67"/>
      <c r="F90" s="74"/>
      <c r="G90" s="74"/>
      <c r="H90" s="74"/>
      <c r="I90" s="74"/>
    </row>
    <row r="91" spans="1:9">
      <c r="A91" s="67"/>
      <c r="B91" s="67"/>
      <c r="C91" s="67"/>
      <c r="D91" s="67"/>
      <c r="E91" s="67"/>
      <c r="F91" s="74"/>
      <c r="G91" s="74"/>
      <c r="H91" s="74"/>
      <c r="I91" s="74"/>
    </row>
    <row r="92" spans="1:9">
      <c r="E92" s="131" t="s">
        <v>5</v>
      </c>
      <c r="F92" s="78"/>
      <c r="G92" s="78"/>
      <c r="H92" s="78"/>
      <c r="I92" s="115">
        <v>89661.02</v>
      </c>
    </row>
    <row r="93" spans="1:9">
      <c r="F93" s="90"/>
      <c r="G93" s="78"/>
      <c r="H93" s="78"/>
      <c r="I93" s="84"/>
    </row>
    <row r="94" spans="1:9">
      <c r="F94" s="78"/>
      <c r="G94" s="85"/>
      <c r="H94" s="78"/>
      <c r="I94" s="86"/>
    </row>
    <row r="95" spans="1:9" ht="15" thickBot="1">
      <c r="F95" s="78"/>
      <c r="G95" s="78"/>
      <c r="H95" s="78"/>
      <c r="I95" s="87"/>
    </row>
    <row r="96" spans="1:9" ht="16" thickTop="1" thickBot="1">
      <c r="A96" s="64"/>
      <c r="B96" s="64"/>
      <c r="C96" s="64"/>
      <c r="D96" s="64"/>
      <c r="E96" s="64"/>
      <c r="F96" s="65" t="s">
        <v>91</v>
      </c>
      <c r="G96" s="65" t="s">
        <v>90</v>
      </c>
      <c r="H96" s="65" t="s">
        <v>89</v>
      </c>
      <c r="I96" s="65" t="s">
        <v>88</v>
      </c>
    </row>
    <row r="97" spans="1:9" ht="15" thickTop="1">
      <c r="F97" s="78"/>
      <c r="G97" s="78"/>
      <c r="H97" s="78"/>
      <c r="I97" s="87"/>
    </row>
    <row r="98" spans="1:9">
      <c r="A98" s="67"/>
      <c r="B98" s="67"/>
      <c r="C98" s="67"/>
      <c r="D98" s="67" t="s">
        <v>119</v>
      </c>
      <c r="E98" s="67"/>
      <c r="F98" s="63"/>
      <c r="G98" s="100">
        <v>0.35</v>
      </c>
      <c r="H98" s="76"/>
      <c r="I98" s="123">
        <v>8769.4</v>
      </c>
    </row>
    <row r="99" spans="1:9">
      <c r="F99" s="63"/>
      <c r="G99" s="76"/>
      <c r="H99" s="76"/>
      <c r="I99" s="135"/>
    </row>
    <row r="100" spans="1:9">
      <c r="F100" s="150" t="s">
        <v>186</v>
      </c>
      <c r="G100" s="75" t="s">
        <v>178</v>
      </c>
      <c r="H100" s="151" t="s">
        <v>179</v>
      </c>
      <c r="I100" s="135" t="s">
        <v>156</v>
      </c>
    </row>
    <row r="101" spans="1:9">
      <c r="D101" s="82" t="s">
        <v>100</v>
      </c>
      <c r="F101" s="136"/>
      <c r="G101" s="76"/>
      <c r="H101" s="137"/>
      <c r="I101" s="138">
        <f>SUM(I102:I111)</f>
        <v>9030</v>
      </c>
    </row>
    <row r="102" spans="1:9">
      <c r="E102" s="82" t="s">
        <v>112</v>
      </c>
      <c r="F102" s="90">
        <v>2000</v>
      </c>
      <c r="G102" s="96"/>
      <c r="H102" s="96"/>
      <c r="I102" s="90">
        <f>SUM(F102,G102,-H102)</f>
        <v>2000</v>
      </c>
    </row>
    <row r="103" spans="1:9">
      <c r="A103" s="69"/>
      <c r="B103" s="69"/>
      <c r="C103" s="69"/>
      <c r="D103" s="69"/>
      <c r="E103" s="82" t="s">
        <v>149</v>
      </c>
      <c r="F103" s="90">
        <v>3125</v>
      </c>
      <c r="G103" s="85">
        <v>50</v>
      </c>
      <c r="H103" s="85">
        <v>3175</v>
      </c>
      <c r="I103" s="90">
        <f>SUM(F103,G103,-H103)</f>
        <v>0</v>
      </c>
    </row>
    <row r="104" spans="1:9">
      <c r="A104" s="69"/>
      <c r="B104" s="69"/>
      <c r="C104" s="69"/>
      <c r="D104" s="69"/>
      <c r="E104" s="82" t="s">
        <v>113</v>
      </c>
      <c r="F104" s="90">
        <v>0</v>
      </c>
      <c r="G104" s="85"/>
      <c r="H104" s="85"/>
      <c r="I104" s="90">
        <f>SUM(F104,G104,-H104)</f>
        <v>0</v>
      </c>
    </row>
    <row r="105" spans="1:9">
      <c r="A105" s="69"/>
      <c r="B105" s="69"/>
      <c r="C105" s="69"/>
      <c r="D105" s="69"/>
      <c r="E105" s="82" t="s">
        <v>114</v>
      </c>
      <c r="F105" s="90">
        <v>0</v>
      </c>
      <c r="G105" s="85"/>
      <c r="H105" s="85"/>
      <c r="I105" s="90">
        <f>SUM(F105,G105,-H105)</f>
        <v>0</v>
      </c>
    </row>
    <row r="106" spans="1:9">
      <c r="A106" s="69"/>
      <c r="B106" s="69"/>
      <c r="C106" s="69"/>
      <c r="D106" s="69"/>
      <c r="E106" s="82" t="s">
        <v>115</v>
      </c>
      <c r="F106" s="90">
        <v>0</v>
      </c>
      <c r="G106" s="85"/>
      <c r="H106" s="85"/>
      <c r="I106" s="90">
        <f>SUM(G106,F106,-H106)</f>
        <v>0</v>
      </c>
    </row>
    <row r="107" spans="1:9">
      <c r="E107" s="181" t="s">
        <v>109</v>
      </c>
      <c r="F107" s="85">
        <v>0</v>
      </c>
      <c r="G107" s="182"/>
      <c r="H107" s="85"/>
      <c r="I107" s="90">
        <f>SUM(F107,G107,-H107)</f>
        <v>0</v>
      </c>
    </row>
    <row r="108" spans="1:9">
      <c r="E108" s="181" t="s">
        <v>148</v>
      </c>
      <c r="F108" s="85">
        <v>5000</v>
      </c>
      <c r="G108" s="182"/>
      <c r="H108" s="85"/>
      <c r="I108" s="90">
        <f>SUM(F108,G108,-H108)</f>
        <v>5000</v>
      </c>
    </row>
    <row r="109" spans="1:9">
      <c r="E109" s="181" t="s">
        <v>94</v>
      </c>
      <c r="F109" s="85">
        <v>2000</v>
      </c>
      <c r="G109" s="182"/>
      <c r="H109" s="85"/>
      <c r="I109" s="90">
        <f>SUM(F109,G109,-H109)</f>
        <v>2000</v>
      </c>
    </row>
    <row r="110" spans="1:9">
      <c r="E110" s="181" t="s">
        <v>187</v>
      </c>
      <c r="F110" s="85">
        <v>0</v>
      </c>
      <c r="G110" s="182">
        <v>10</v>
      </c>
      <c r="H110" s="85"/>
      <c r="I110" s="90">
        <f>SUM(F110,G110,-H110)</f>
        <v>10</v>
      </c>
    </row>
    <row r="111" spans="1:9">
      <c r="A111" s="69"/>
      <c r="B111" s="69"/>
      <c r="C111" s="69"/>
      <c r="D111" s="69"/>
      <c r="E111" s="82" t="s">
        <v>143</v>
      </c>
      <c r="F111" s="90">
        <v>31</v>
      </c>
      <c r="G111" s="85"/>
      <c r="H111" s="85">
        <v>11</v>
      </c>
      <c r="I111" s="90">
        <f>SUM(F111,G111,-H111)</f>
        <v>20</v>
      </c>
    </row>
    <row r="112" spans="1:9">
      <c r="F112" s="78"/>
      <c r="G112" s="78"/>
      <c r="H112" s="78"/>
      <c r="I112" s="78"/>
    </row>
    <row r="113" spans="1:9">
      <c r="E113" s="88"/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F115" s="91"/>
      <c r="G115" s="78"/>
      <c r="H115" s="78"/>
      <c r="I115" s="78"/>
    </row>
    <row r="116" spans="1:9">
      <c r="F116" s="78"/>
      <c r="G116" s="78"/>
      <c r="H116" s="78"/>
      <c r="I116" s="78"/>
    </row>
    <row r="117" spans="1:9">
      <c r="F117" s="78"/>
      <c r="G117" s="78"/>
      <c r="H117" s="78"/>
      <c r="I117" s="78"/>
    </row>
    <row r="118" spans="1:9">
      <c r="F118" s="78"/>
      <c r="G118" s="78"/>
      <c r="H118" s="78"/>
      <c r="I118" s="78"/>
    </row>
    <row r="119" spans="1:9"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  <row r="125" spans="1:9">
      <c r="A125" s="69"/>
      <c r="B125" s="69"/>
      <c r="C125" s="69"/>
      <c r="D125" s="69"/>
      <c r="E125" s="69"/>
      <c r="F125" s="78"/>
      <c r="G125" s="78"/>
      <c r="H125" s="78"/>
      <c r="I125" s="78"/>
    </row>
    <row r="126" spans="1:9">
      <c r="A126" s="69"/>
      <c r="B126" s="69"/>
      <c r="C126" s="69"/>
      <c r="D126" s="69"/>
      <c r="E126" s="69"/>
      <c r="F126" s="78"/>
      <c r="G126" s="78"/>
      <c r="H126" s="78"/>
      <c r="I126" s="78"/>
    </row>
    <row r="127" spans="1:9">
      <c r="A127" s="69"/>
      <c r="B127" s="69"/>
      <c r="C127" s="69"/>
      <c r="D127" s="69"/>
      <c r="E127" s="69"/>
      <c r="F127" s="78"/>
      <c r="G127" s="78"/>
      <c r="H127" s="78"/>
      <c r="I127" s="78"/>
    </row>
    <row r="128" spans="1:9">
      <c r="A128" s="69"/>
      <c r="B128" s="69"/>
      <c r="C128" s="69"/>
      <c r="D128" s="69"/>
      <c r="E128" s="69"/>
      <c r="F128" s="78"/>
      <c r="G128" s="78"/>
      <c r="H128" s="78"/>
      <c r="I128" s="78"/>
    </row>
    <row r="129" spans="1:9">
      <c r="A129" s="69"/>
      <c r="B129" s="69"/>
      <c r="C129" s="69"/>
      <c r="D129" s="69"/>
      <c r="E129" s="69"/>
      <c r="F129" s="78"/>
      <c r="G129" s="78"/>
      <c r="H129" s="78"/>
      <c r="I129" s="78"/>
    </row>
  </sheetData>
  <mergeCells count="3">
    <mergeCell ref="A1:E1"/>
    <mergeCell ref="C23:E23"/>
    <mergeCell ref="C30:E30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 Tampa Alumnae DST_x000D_January 2020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A85" zoomScale="90" workbookViewId="0">
      <selection activeCell="H18" sqref="H18"/>
    </sheetView>
  </sheetViews>
  <sheetFormatPr baseColWidth="10" defaultColWidth="8.83203125" defaultRowHeight="14" x14ac:dyDescent="0"/>
  <cols>
    <col min="1" max="3" width="3" style="2" customWidth="1"/>
    <col min="4" max="4" width="5.6640625" style="2" customWidth="1"/>
    <col min="5" max="5" width="27.83203125" style="2" customWidth="1"/>
    <col min="6" max="6" width="14.1640625" style="1" customWidth="1"/>
    <col min="7" max="8" width="11.6640625" style="1" customWidth="1"/>
    <col min="9" max="9" width="14.5" style="1" customWidth="1"/>
  </cols>
  <sheetData>
    <row r="1" spans="1:14" s="26" customFormat="1" ht="16" thickTop="1" thickBot="1">
      <c r="A1" s="28"/>
      <c r="B1" s="28"/>
      <c r="C1" s="28"/>
      <c r="D1" s="28"/>
      <c r="E1" s="28"/>
      <c r="F1" s="27" t="s">
        <v>91</v>
      </c>
      <c r="G1" s="27" t="s">
        <v>90</v>
      </c>
      <c r="H1" s="27" t="s">
        <v>89</v>
      </c>
      <c r="I1" s="27" t="s">
        <v>88</v>
      </c>
    </row>
    <row r="2" spans="1:14" ht="15" thickTop="1">
      <c r="A2" s="9"/>
      <c r="B2" s="9"/>
      <c r="C2" s="9" t="s">
        <v>87</v>
      </c>
      <c r="D2" s="9"/>
      <c r="E2" s="9"/>
      <c r="F2" s="7"/>
      <c r="G2" s="7"/>
      <c r="H2" s="7"/>
      <c r="I2" s="7"/>
    </row>
    <row r="3" spans="1:14">
      <c r="A3" s="9"/>
      <c r="B3" s="9"/>
      <c r="C3" s="9"/>
      <c r="D3" s="9" t="s">
        <v>86</v>
      </c>
      <c r="E3" s="9"/>
      <c r="F3" s="31">
        <v>1500</v>
      </c>
      <c r="G3" s="31">
        <v>0</v>
      </c>
      <c r="H3" s="31">
        <v>0</v>
      </c>
      <c r="I3" s="31" t="e">
        <f>SUM(#REF!+'Dec 2016'!G3-'Dec 2016'!H3)</f>
        <v>#REF!</v>
      </c>
      <c r="J3" s="7"/>
    </row>
    <row r="4" spans="1:14">
      <c r="A4" s="9"/>
      <c r="B4" s="9"/>
      <c r="C4" s="9"/>
      <c r="D4" s="9" t="s">
        <v>85</v>
      </c>
      <c r="E4" s="9"/>
      <c r="F4" s="31">
        <v>8500</v>
      </c>
      <c r="G4" s="31">
        <v>0</v>
      </c>
      <c r="H4" s="31">
        <v>2344.0300000000002</v>
      </c>
      <c r="I4" s="31">
        <f>SUM(F4+'Dec 2016'!G4-'Dec 2016'!H4)</f>
        <v>6155.9699999999993</v>
      </c>
    </row>
    <row r="5" spans="1:14">
      <c r="A5" s="9"/>
      <c r="B5" s="9"/>
      <c r="C5" s="9"/>
      <c r="D5" s="9" t="s">
        <v>84</v>
      </c>
      <c r="E5" s="9"/>
      <c r="F5" s="31">
        <v>6200</v>
      </c>
      <c r="G5" s="31">
        <v>0</v>
      </c>
      <c r="H5" s="31">
        <v>1842.35</v>
      </c>
      <c r="I5" s="31">
        <f>SUM(F5+'Dec 2016'!G5-'Dec 2016'!H5)</f>
        <v>4357.6499999999996</v>
      </c>
      <c r="J5" s="7"/>
    </row>
    <row r="6" spans="1:14">
      <c r="A6" s="9"/>
      <c r="B6" s="9"/>
      <c r="C6" s="9"/>
      <c r="D6" s="9" t="s">
        <v>83</v>
      </c>
      <c r="E6" s="9"/>
      <c r="F6" s="31">
        <v>6000</v>
      </c>
      <c r="G6" s="31">
        <v>0</v>
      </c>
      <c r="H6" s="31">
        <v>1840.82</v>
      </c>
      <c r="I6" s="31">
        <f>SUM(F6+'Dec 2016'!G6-'Dec 2016'!H6)</f>
        <v>4159.18</v>
      </c>
    </row>
    <row r="7" spans="1:14">
      <c r="A7" s="9"/>
      <c r="B7" s="9"/>
      <c r="C7" s="9"/>
      <c r="D7" s="9" t="s">
        <v>82</v>
      </c>
      <c r="E7" s="9"/>
      <c r="F7" s="31">
        <v>500</v>
      </c>
      <c r="G7" s="31">
        <v>0</v>
      </c>
      <c r="H7" s="31">
        <v>0</v>
      </c>
      <c r="I7" s="31">
        <f>SUM(F7+'Dec 2016'!G7-'Dec 2016'!H7)</f>
        <v>500</v>
      </c>
      <c r="J7" s="7"/>
      <c r="N7" s="19"/>
    </row>
    <row r="8" spans="1:14">
      <c r="A8" s="9"/>
      <c r="B8" s="9"/>
      <c r="C8" s="9"/>
      <c r="D8" s="9" t="s">
        <v>80</v>
      </c>
      <c r="E8" s="9"/>
      <c r="F8" s="31">
        <v>1900</v>
      </c>
      <c r="G8" s="41">
        <v>1400</v>
      </c>
      <c r="H8" s="31">
        <v>0</v>
      </c>
      <c r="I8" s="31">
        <f>SUM(F8+'Dec 2016'!G8-'Dec 2016'!H8)</f>
        <v>3300</v>
      </c>
      <c r="J8" s="7"/>
    </row>
    <row r="9" spans="1:14">
      <c r="A9" s="9"/>
      <c r="B9" s="9"/>
      <c r="C9" s="9"/>
      <c r="D9" s="9" t="s">
        <v>79</v>
      </c>
      <c r="E9" s="9"/>
      <c r="F9" s="31">
        <v>1500</v>
      </c>
      <c r="G9" s="31">
        <v>0</v>
      </c>
      <c r="H9" s="31">
        <v>0</v>
      </c>
      <c r="I9" s="31">
        <f>SUM(F9+'Dec 2016'!G9-'Dec 2016'!H9)</f>
        <v>1500</v>
      </c>
      <c r="J9" s="7"/>
    </row>
    <row r="10" spans="1:14" ht="15" thickBot="1">
      <c r="A10" s="9"/>
      <c r="B10" s="9"/>
      <c r="C10" s="9"/>
      <c r="D10" s="9" t="s">
        <v>78</v>
      </c>
      <c r="E10" s="9"/>
      <c r="F10" s="32">
        <v>3950</v>
      </c>
      <c r="G10" s="32">
        <v>0</v>
      </c>
      <c r="H10" s="32">
        <v>1526.32</v>
      </c>
      <c r="I10" s="32">
        <f>SUM(F10+'Dec 2016'!G10-'Dec 2016'!H10)</f>
        <v>2423.6800000000003</v>
      </c>
      <c r="J10" s="7"/>
    </row>
    <row r="11" spans="1:14">
      <c r="A11" s="9"/>
      <c r="B11" s="9"/>
      <c r="C11" s="9" t="s">
        <v>77</v>
      </c>
      <c r="D11" s="9"/>
      <c r="E11" s="9"/>
      <c r="F11" s="33">
        <f>ROUND(SUM(F3:F10),5)</f>
        <v>30050</v>
      </c>
      <c r="G11" s="33">
        <f>ROUND(SUM(G2:G10),5)</f>
        <v>1400</v>
      </c>
      <c r="H11" s="33">
        <f>ROUND(SUM(H2:H10),5)</f>
        <v>7553.52</v>
      </c>
      <c r="I11" s="33">
        <f>ROUND((F11+G11-H11),5)</f>
        <v>23896.48</v>
      </c>
      <c r="J11" s="19"/>
    </row>
    <row r="12" spans="1:14" ht="20" customHeight="1">
      <c r="A12" s="9"/>
      <c r="B12" s="9"/>
      <c r="C12" s="9" t="s">
        <v>76</v>
      </c>
      <c r="D12" s="9"/>
      <c r="E12" s="9"/>
      <c r="F12" s="31"/>
      <c r="G12" s="31"/>
      <c r="H12" s="31"/>
      <c r="I12" s="31"/>
    </row>
    <row r="13" spans="1:14">
      <c r="A13" s="9"/>
      <c r="B13" s="9"/>
      <c r="C13" s="9"/>
      <c r="D13" s="9" t="s">
        <v>75</v>
      </c>
      <c r="E13" s="9"/>
      <c r="F13" s="31">
        <v>250</v>
      </c>
      <c r="G13" s="31">
        <v>0</v>
      </c>
      <c r="H13" s="31">
        <v>0</v>
      </c>
      <c r="I13" s="34">
        <f>SUM(F13+'Dec 2016'!G13-'Dec 2016'!H13)</f>
        <v>250</v>
      </c>
    </row>
    <row r="14" spans="1:14">
      <c r="A14" s="9"/>
      <c r="B14" s="9"/>
      <c r="C14" s="9"/>
      <c r="D14" s="9" t="s">
        <v>74</v>
      </c>
      <c r="E14" s="9"/>
      <c r="F14" s="31">
        <v>2300</v>
      </c>
      <c r="G14" s="31">
        <v>0</v>
      </c>
      <c r="H14" s="31">
        <v>0</v>
      </c>
      <c r="I14" s="34">
        <f>SUM(F14+'Dec 2016'!G14-'Dec 2016'!H14)</f>
        <v>2300</v>
      </c>
    </row>
    <row r="15" spans="1:14" ht="15" thickBot="1">
      <c r="A15" s="9"/>
      <c r="B15" s="9"/>
      <c r="C15" s="9"/>
      <c r="D15" s="9" t="s">
        <v>73</v>
      </c>
      <c r="E15" s="9"/>
      <c r="F15" s="32">
        <v>2000</v>
      </c>
      <c r="G15" s="32">
        <v>0</v>
      </c>
      <c r="H15" s="32">
        <v>394.1</v>
      </c>
      <c r="I15" s="44">
        <f>SUM(F15+'Dec 2016'!G15-'Dec 2016'!H15)</f>
        <v>1605.9</v>
      </c>
    </row>
    <row r="16" spans="1:14">
      <c r="A16" s="9"/>
      <c r="B16" s="9"/>
      <c r="C16" s="9" t="s">
        <v>72</v>
      </c>
      <c r="D16" s="9"/>
      <c r="E16" s="9"/>
      <c r="F16" s="33">
        <f>ROUND(SUM(F13:F15),5)</f>
        <v>4550</v>
      </c>
      <c r="G16" s="33">
        <f>ROUND(SUM(G12:G15),5)</f>
        <v>0</v>
      </c>
      <c r="H16" s="33">
        <f>ROUND(SUM(H12:H15),5)</f>
        <v>394.1</v>
      </c>
      <c r="I16" s="33">
        <f>ROUND((F16+G16-H16),5)</f>
        <v>4155.8999999999996</v>
      </c>
    </row>
    <row r="17" spans="1:9" ht="20.25" customHeight="1">
      <c r="A17" s="9"/>
      <c r="B17" s="9"/>
      <c r="C17" s="9" t="s">
        <v>71</v>
      </c>
      <c r="D17" s="9"/>
      <c r="E17" s="9"/>
      <c r="F17" s="31"/>
      <c r="G17" s="31"/>
      <c r="H17" s="31"/>
      <c r="I17" s="31"/>
    </row>
    <row r="18" spans="1:9" s="55" customFormat="1">
      <c r="A18" s="53"/>
      <c r="B18" s="53"/>
      <c r="C18" s="53"/>
      <c r="D18" s="53" t="s">
        <v>70</v>
      </c>
      <c r="E18" s="53"/>
      <c r="F18" s="41">
        <v>1000</v>
      </c>
      <c r="G18" s="62">
        <v>8190.82</v>
      </c>
      <c r="H18" s="41">
        <v>6345</v>
      </c>
      <c r="I18" s="54">
        <f>SUM(F18+'Dec 2016'!G18-'Dec 2016'!H18)</f>
        <v>2845.8199999999997</v>
      </c>
    </row>
    <row r="19" spans="1:9">
      <c r="A19" s="9"/>
      <c r="B19" s="9"/>
      <c r="C19" s="9"/>
      <c r="D19" s="9" t="s">
        <v>69</v>
      </c>
      <c r="E19" s="9"/>
      <c r="F19" s="31">
        <v>2000</v>
      </c>
      <c r="G19" s="31">
        <v>0</v>
      </c>
      <c r="H19" s="31">
        <v>0</v>
      </c>
      <c r="I19" s="34">
        <f>SUM(F19+'Dec 2016'!G19-'Dec 2016'!H19)</f>
        <v>2000</v>
      </c>
    </row>
    <row r="20" spans="1:9">
      <c r="A20" s="9"/>
      <c r="B20" s="9"/>
      <c r="C20" s="9"/>
      <c r="D20" s="9" t="s">
        <v>68</v>
      </c>
      <c r="E20" s="9"/>
      <c r="F20" s="31">
        <v>0</v>
      </c>
      <c r="G20" s="31">
        <v>0</v>
      </c>
      <c r="H20" s="31">
        <v>0</v>
      </c>
      <c r="I20" s="34">
        <f>SUM(F20+'Dec 2016'!G20-'Dec 2016'!H20)</f>
        <v>0</v>
      </c>
    </row>
    <row r="21" spans="1:9">
      <c r="A21" s="9"/>
      <c r="B21" s="9"/>
      <c r="C21" s="9"/>
      <c r="D21" s="9" t="s">
        <v>66</v>
      </c>
      <c r="E21" s="9"/>
      <c r="F21" s="34">
        <v>0</v>
      </c>
      <c r="G21" s="31">
        <v>0</v>
      </c>
      <c r="H21" s="31">
        <v>0</v>
      </c>
      <c r="I21" s="34">
        <f>SUM(F21+'Dec 2016'!G21-'Dec 2016'!H21)</f>
        <v>0</v>
      </c>
    </row>
    <row r="22" spans="1:9">
      <c r="A22" s="9"/>
      <c r="B22" s="9"/>
      <c r="C22" s="9"/>
      <c r="D22" s="9" t="s">
        <v>102</v>
      </c>
      <c r="E22" s="9"/>
      <c r="F22" s="34">
        <v>3000</v>
      </c>
      <c r="G22" s="34">
        <v>3358.65</v>
      </c>
      <c r="H22" s="34">
        <v>2884.96</v>
      </c>
      <c r="I22" s="34">
        <f>SUM(F22+'Dec 2016'!G22-'Dec 2016'!H22)</f>
        <v>3473.6899999999996</v>
      </c>
    </row>
    <row r="23" spans="1:9" ht="15" thickBot="1">
      <c r="A23" s="9"/>
      <c r="B23" s="9"/>
      <c r="C23" s="9"/>
      <c r="D23" s="9" t="s">
        <v>104</v>
      </c>
      <c r="E23" s="9"/>
      <c r="F23" s="32">
        <v>0</v>
      </c>
      <c r="G23" s="32">
        <v>3875</v>
      </c>
      <c r="H23" s="32">
        <v>250</v>
      </c>
      <c r="I23" s="32">
        <f>SUM(F23+'Dec 2016'!G23-'Dec 2016'!H23)</f>
        <v>3625</v>
      </c>
    </row>
    <row r="24" spans="1:9">
      <c r="A24" s="9"/>
      <c r="B24" s="9"/>
      <c r="C24" s="9" t="s">
        <v>63</v>
      </c>
      <c r="D24" s="9"/>
      <c r="E24" s="9"/>
      <c r="F24" s="33">
        <f>ROUND(SUM(F18:F23),5)</f>
        <v>6000</v>
      </c>
      <c r="G24" s="33">
        <f>ROUND(SUM(G18:G23),5)</f>
        <v>15424.47</v>
      </c>
      <c r="H24" s="33">
        <f>ROUND(SUM(H18:H23),5)</f>
        <v>9479.9599999999991</v>
      </c>
      <c r="I24" s="33">
        <f>ROUND((F24+G24-H24),5)</f>
        <v>11944.51</v>
      </c>
    </row>
    <row r="25" spans="1:9" ht="21.75" customHeight="1">
      <c r="A25" s="9"/>
      <c r="B25" s="9"/>
      <c r="C25" s="9" t="s">
        <v>62</v>
      </c>
      <c r="D25" s="9"/>
      <c r="E25" s="9"/>
      <c r="F25" s="31"/>
      <c r="G25" s="31"/>
      <c r="H25" s="31"/>
      <c r="I25" s="31"/>
    </row>
    <row r="26" spans="1:9">
      <c r="A26" s="9"/>
      <c r="B26" s="9"/>
      <c r="C26" s="9"/>
      <c r="D26" s="9" t="s">
        <v>61</v>
      </c>
      <c r="E26" s="9"/>
      <c r="F26" s="34">
        <v>0</v>
      </c>
      <c r="G26" s="34">
        <v>0</v>
      </c>
      <c r="H26" s="34">
        <v>0</v>
      </c>
      <c r="I26" s="34">
        <f>SUM(F26+G26-H26)</f>
        <v>0</v>
      </c>
    </row>
    <row r="27" spans="1:9" ht="15" thickBot="1">
      <c r="A27" s="9"/>
      <c r="B27" s="9"/>
      <c r="C27" s="9"/>
      <c r="D27" s="9" t="s">
        <v>60</v>
      </c>
      <c r="E27" s="9"/>
      <c r="F27" s="32">
        <v>0</v>
      </c>
      <c r="G27" s="32">
        <v>600</v>
      </c>
      <c r="H27" s="32">
        <v>0</v>
      </c>
      <c r="I27" s="32">
        <f>SUM(F27+G27-H27)</f>
        <v>600</v>
      </c>
    </row>
    <row r="28" spans="1:9">
      <c r="A28" s="9"/>
      <c r="B28" s="9"/>
      <c r="C28" s="9" t="s">
        <v>59</v>
      </c>
      <c r="D28" s="9"/>
      <c r="E28" s="9"/>
      <c r="F28" s="35">
        <f>ROUND(SUM(F26:F27),5)</f>
        <v>0</v>
      </c>
      <c r="G28" s="35">
        <f>ROUND(SUM(G26:G27),5)</f>
        <v>600</v>
      </c>
      <c r="H28" s="35">
        <f>ROUND(SUM(H26:H27),5)</f>
        <v>0</v>
      </c>
      <c r="I28" s="34">
        <f>ROUND((F28+G28-H28),5)</f>
        <v>600</v>
      </c>
    </row>
    <row r="29" spans="1:9" ht="20.25" customHeight="1">
      <c r="A29" s="9"/>
      <c r="B29" s="9" t="s">
        <v>58</v>
      </c>
      <c r="C29" s="9"/>
      <c r="D29" s="9"/>
      <c r="E29" s="9"/>
      <c r="F29" s="33">
        <f>SUM(F11+F16+F24+F28)</f>
        <v>40600</v>
      </c>
      <c r="G29" s="36">
        <f>SUM(G11+G16+G24+G28)</f>
        <v>17424.47</v>
      </c>
      <c r="H29" s="37">
        <f>SUM(H11+H16+H24+H28)</f>
        <v>17427.580000000002</v>
      </c>
      <c r="I29" s="33">
        <f>ROUND((F29+G29-H29),5)</f>
        <v>40596.89</v>
      </c>
    </row>
    <row r="30" spans="1:9">
      <c r="A30" s="9"/>
      <c r="B30" s="9"/>
      <c r="C30" s="9"/>
      <c r="D30" s="9"/>
      <c r="E30" s="9"/>
      <c r="F30" s="31"/>
      <c r="G30" s="38"/>
      <c r="H30" s="31"/>
      <c r="I30" s="31"/>
    </row>
    <row r="31" spans="1:9" ht="15" customHeight="1">
      <c r="A31" s="9"/>
      <c r="B31" s="9"/>
      <c r="C31" s="9"/>
      <c r="D31" s="9"/>
      <c r="E31" s="9"/>
      <c r="F31" s="31"/>
      <c r="G31" s="38"/>
      <c r="H31" s="31"/>
      <c r="I31" s="31"/>
    </row>
    <row r="32" spans="1:9">
      <c r="A32" s="9"/>
      <c r="B32" s="9"/>
      <c r="C32" s="9"/>
      <c r="D32" s="9"/>
      <c r="E32" s="14" t="s">
        <v>57</v>
      </c>
      <c r="F32" s="31"/>
      <c r="G32" s="38"/>
      <c r="H32" s="31"/>
      <c r="I32" s="39">
        <v>44551.28</v>
      </c>
    </row>
    <row r="33" spans="1:9">
      <c r="A33" s="9"/>
      <c r="B33" s="9"/>
      <c r="C33" s="9"/>
      <c r="D33" s="9"/>
      <c r="E33" s="9" t="s">
        <v>106</v>
      </c>
      <c r="F33" s="31"/>
      <c r="G33" s="38"/>
      <c r="H33" s="31"/>
      <c r="I33" s="37">
        <v>160.94999999999999</v>
      </c>
    </row>
    <row r="34" spans="1:9" ht="11.25" customHeight="1">
      <c r="A34" s="9"/>
      <c r="B34" s="9"/>
      <c r="C34" s="9"/>
      <c r="D34" s="9"/>
      <c r="E34" s="9"/>
      <c r="F34" s="31"/>
      <c r="G34" s="40"/>
      <c r="H34" s="31"/>
      <c r="I34" s="37"/>
    </row>
    <row r="35" spans="1:9">
      <c r="A35" s="9"/>
      <c r="B35" s="9"/>
      <c r="C35" s="9" t="s">
        <v>56</v>
      </c>
      <c r="D35" s="9"/>
      <c r="E35" s="9"/>
      <c r="F35" s="31"/>
      <c r="G35" s="38"/>
      <c r="H35" s="38"/>
      <c r="I35" s="37"/>
    </row>
    <row r="36" spans="1:9" s="55" customFormat="1">
      <c r="A36" s="53"/>
      <c r="B36" s="53"/>
      <c r="C36" s="53"/>
      <c r="D36" s="53" t="s">
        <v>55</v>
      </c>
      <c r="E36" s="53"/>
      <c r="F36" s="41">
        <v>0</v>
      </c>
      <c r="G36" s="56">
        <v>10745.9</v>
      </c>
      <c r="H36" s="41">
        <v>4883.33</v>
      </c>
      <c r="I36" s="54">
        <f>SUM(F36+G36-H36)</f>
        <v>5862.57</v>
      </c>
    </row>
    <row r="37" spans="1:9">
      <c r="A37" s="9"/>
      <c r="B37" s="9"/>
      <c r="C37" s="9"/>
      <c r="D37" s="9" t="s">
        <v>54</v>
      </c>
      <c r="E37" s="9"/>
      <c r="F37" s="31">
        <v>0</v>
      </c>
      <c r="G37" s="31">
        <v>0</v>
      </c>
      <c r="H37" s="31">
        <v>0</v>
      </c>
      <c r="I37" s="54">
        <f t="shared" ref="I37:I57" si="0">SUM(F37+G37-H37)</f>
        <v>0</v>
      </c>
    </row>
    <row r="38" spans="1:9">
      <c r="A38" s="9"/>
      <c r="B38" s="9"/>
      <c r="C38" s="9"/>
      <c r="D38" s="9" t="s">
        <v>53</v>
      </c>
      <c r="E38" s="9"/>
      <c r="F38" s="31">
        <v>0</v>
      </c>
      <c r="G38" s="41">
        <v>70</v>
      </c>
      <c r="H38" s="31">
        <v>70</v>
      </c>
      <c r="I38" s="54">
        <f t="shared" si="0"/>
        <v>0</v>
      </c>
    </row>
    <row r="39" spans="1:9">
      <c r="A39" s="9"/>
      <c r="B39" s="9"/>
      <c r="C39" s="9"/>
      <c r="D39" s="9" t="s">
        <v>52</v>
      </c>
      <c r="E39" s="9"/>
      <c r="F39" s="31">
        <v>3000</v>
      </c>
      <c r="G39" s="31">
        <v>0</v>
      </c>
      <c r="H39" s="31">
        <v>2950</v>
      </c>
      <c r="I39" s="54">
        <f t="shared" si="0"/>
        <v>50</v>
      </c>
    </row>
    <row r="40" spans="1:9">
      <c r="A40" s="9"/>
      <c r="B40" s="9"/>
      <c r="C40" s="9"/>
      <c r="D40" s="9" t="s">
        <v>51</v>
      </c>
      <c r="E40" s="9"/>
      <c r="F40" s="31">
        <v>700</v>
      </c>
      <c r="G40" s="31">
        <v>0</v>
      </c>
      <c r="H40" s="31">
        <v>0</v>
      </c>
      <c r="I40" s="54">
        <f t="shared" si="0"/>
        <v>700</v>
      </c>
    </row>
    <row r="41" spans="1:9">
      <c r="A41" s="9"/>
      <c r="B41" s="9"/>
      <c r="C41" s="9"/>
      <c r="D41" s="9" t="s">
        <v>50</v>
      </c>
      <c r="E41" s="9"/>
      <c r="F41" s="31">
        <v>500</v>
      </c>
      <c r="G41" s="31">
        <v>0</v>
      </c>
      <c r="H41" s="31">
        <v>0</v>
      </c>
      <c r="I41" s="34">
        <f t="shared" si="0"/>
        <v>500</v>
      </c>
    </row>
    <row r="42" spans="1:9">
      <c r="A42" s="9"/>
      <c r="B42" s="9"/>
      <c r="C42" s="9"/>
      <c r="D42" s="9" t="s">
        <v>49</v>
      </c>
      <c r="E42" s="9"/>
      <c r="F42" s="31">
        <v>3500</v>
      </c>
      <c r="G42" s="31">
        <v>0</v>
      </c>
      <c r="H42" s="31">
        <v>762.75</v>
      </c>
      <c r="I42" s="34">
        <f t="shared" si="0"/>
        <v>2737.25</v>
      </c>
    </row>
    <row r="43" spans="1:9">
      <c r="A43" s="9"/>
      <c r="B43" s="9"/>
      <c r="C43" s="9"/>
      <c r="D43" s="9" t="s">
        <v>48</v>
      </c>
      <c r="E43" s="9"/>
      <c r="F43" s="31">
        <v>1000</v>
      </c>
      <c r="G43" s="31">
        <v>0</v>
      </c>
      <c r="H43" s="31">
        <v>0</v>
      </c>
      <c r="I43" s="34">
        <f t="shared" si="0"/>
        <v>1000</v>
      </c>
    </row>
    <row r="44" spans="1:9">
      <c r="A44" s="9"/>
      <c r="B44" s="9"/>
      <c r="C44" s="9"/>
      <c r="D44" s="9" t="s">
        <v>47</v>
      </c>
      <c r="E44" s="22" t="s">
        <v>46</v>
      </c>
      <c r="F44" s="31">
        <v>1000</v>
      </c>
      <c r="G44" s="31">
        <v>0</v>
      </c>
      <c r="H44" s="31">
        <v>229.76</v>
      </c>
      <c r="I44" s="34">
        <f t="shared" si="0"/>
        <v>770.24</v>
      </c>
    </row>
    <row r="45" spans="1:9">
      <c r="A45" s="9"/>
      <c r="B45" s="9"/>
      <c r="C45" s="9"/>
      <c r="D45" s="9" t="s">
        <v>45</v>
      </c>
      <c r="E45" s="22"/>
      <c r="F45" s="31">
        <v>3400</v>
      </c>
      <c r="G45" s="31">
        <v>0</v>
      </c>
      <c r="H45" s="31">
        <v>0</v>
      </c>
      <c r="I45" s="34">
        <f t="shared" si="0"/>
        <v>3400</v>
      </c>
    </row>
    <row r="46" spans="1:9">
      <c r="A46" s="9"/>
      <c r="B46" s="9"/>
      <c r="C46" s="9"/>
      <c r="D46" s="9" t="s">
        <v>44</v>
      </c>
      <c r="E46" s="22"/>
      <c r="F46" s="31">
        <v>1000</v>
      </c>
      <c r="G46" s="31">
        <v>0</v>
      </c>
      <c r="H46" s="31">
        <v>9.4</v>
      </c>
      <c r="I46" s="34">
        <f t="shared" si="0"/>
        <v>990.6</v>
      </c>
    </row>
    <row r="47" spans="1:9">
      <c r="A47" s="9"/>
      <c r="B47" s="9"/>
      <c r="C47" s="9"/>
      <c r="D47" s="9" t="s">
        <v>43</v>
      </c>
      <c r="E47" s="9"/>
      <c r="F47" s="31">
        <v>900</v>
      </c>
      <c r="G47" s="31">
        <v>0</v>
      </c>
      <c r="H47" s="31">
        <v>900</v>
      </c>
      <c r="I47" s="34">
        <f t="shared" si="0"/>
        <v>0</v>
      </c>
    </row>
    <row r="48" spans="1:9">
      <c r="A48" s="9"/>
      <c r="B48" s="9"/>
      <c r="C48" s="9"/>
      <c r="D48" s="9" t="s">
        <v>42</v>
      </c>
      <c r="E48" s="9" t="s">
        <v>41</v>
      </c>
      <c r="F48" s="31">
        <v>2700</v>
      </c>
      <c r="G48" s="31">
        <v>0</v>
      </c>
      <c r="H48" s="31">
        <v>1800</v>
      </c>
      <c r="I48" s="34">
        <f t="shared" si="0"/>
        <v>900</v>
      </c>
    </row>
    <row r="49" spans="1:13">
      <c r="A49" s="9"/>
      <c r="B49" s="9"/>
      <c r="C49" s="9"/>
      <c r="D49" s="9" t="s">
        <v>40</v>
      </c>
      <c r="E49" s="9"/>
      <c r="F49" s="31">
        <v>710</v>
      </c>
      <c r="G49" s="31">
        <v>0</v>
      </c>
      <c r="H49" s="31">
        <v>366.24</v>
      </c>
      <c r="I49" s="34">
        <f t="shared" si="0"/>
        <v>343.76</v>
      </c>
    </row>
    <row r="50" spans="1:13">
      <c r="A50" s="9"/>
      <c r="B50" s="9"/>
      <c r="C50" s="9"/>
      <c r="D50" s="9" t="s">
        <v>39</v>
      </c>
      <c r="E50" s="9"/>
      <c r="F50" s="31">
        <v>3100</v>
      </c>
      <c r="G50" s="31">
        <v>0</v>
      </c>
      <c r="H50" s="31">
        <v>3000</v>
      </c>
      <c r="I50" s="34">
        <f t="shared" si="0"/>
        <v>100</v>
      </c>
    </row>
    <row r="51" spans="1:13">
      <c r="A51" s="9"/>
      <c r="B51" s="9"/>
      <c r="C51" s="9"/>
      <c r="D51" s="9" t="s">
        <v>38</v>
      </c>
      <c r="E51" s="9"/>
      <c r="F51" s="31">
        <v>500</v>
      </c>
      <c r="G51" s="41">
        <v>0</v>
      </c>
      <c r="H51" s="31">
        <v>36.33</v>
      </c>
      <c r="I51" s="34">
        <f t="shared" si="0"/>
        <v>463.67</v>
      </c>
    </row>
    <row r="52" spans="1:13">
      <c r="A52" s="9"/>
      <c r="B52" s="9"/>
      <c r="C52" s="9"/>
      <c r="D52" s="9" t="s">
        <v>37</v>
      </c>
      <c r="E52" s="9"/>
      <c r="F52" s="31">
        <v>250</v>
      </c>
      <c r="G52" s="31">
        <v>0</v>
      </c>
      <c r="H52" s="31">
        <v>75</v>
      </c>
      <c r="I52" s="34">
        <f t="shared" si="0"/>
        <v>175</v>
      </c>
    </row>
    <row r="53" spans="1:13">
      <c r="A53" s="9"/>
      <c r="B53" s="9"/>
      <c r="C53" s="9"/>
      <c r="D53" s="9" t="s">
        <v>36</v>
      </c>
      <c r="E53" s="9"/>
      <c r="F53" s="31">
        <v>500</v>
      </c>
      <c r="G53" s="31">
        <v>0</v>
      </c>
      <c r="H53" s="31">
        <v>75</v>
      </c>
      <c r="I53" s="34">
        <f t="shared" si="0"/>
        <v>425</v>
      </c>
    </row>
    <row r="54" spans="1:13">
      <c r="A54" s="9"/>
      <c r="B54" s="9"/>
      <c r="C54" s="9"/>
      <c r="D54" s="9" t="s">
        <v>35</v>
      </c>
      <c r="E54" s="9"/>
      <c r="F54" s="31">
        <v>1000</v>
      </c>
      <c r="G54" s="41">
        <v>0</v>
      </c>
      <c r="H54" s="31">
        <v>0</v>
      </c>
      <c r="I54" s="34">
        <f t="shared" si="0"/>
        <v>1000</v>
      </c>
    </row>
    <row r="55" spans="1:13">
      <c r="A55" s="9"/>
      <c r="B55" s="9"/>
      <c r="C55" s="9"/>
      <c r="D55" s="9" t="s">
        <v>34</v>
      </c>
      <c r="E55" s="9" t="s">
        <v>33</v>
      </c>
      <c r="F55" s="31">
        <v>1000</v>
      </c>
      <c r="G55" s="41">
        <v>0</v>
      </c>
      <c r="H55" s="31">
        <v>200</v>
      </c>
      <c r="I55" s="34">
        <f t="shared" si="0"/>
        <v>800</v>
      </c>
    </row>
    <row r="56" spans="1:13">
      <c r="A56" s="9"/>
      <c r="B56" s="9"/>
      <c r="C56" s="9"/>
      <c r="D56" s="9" t="s">
        <v>32</v>
      </c>
      <c r="E56" s="9"/>
      <c r="F56" s="31">
        <v>0</v>
      </c>
      <c r="G56" s="31">
        <v>0</v>
      </c>
      <c r="H56" s="31">
        <v>0</v>
      </c>
      <c r="I56" s="34">
        <f t="shared" si="0"/>
        <v>0</v>
      </c>
    </row>
    <row r="57" spans="1:13" ht="15" thickBot="1">
      <c r="A57" s="9"/>
      <c r="B57" s="9"/>
      <c r="C57" s="9"/>
      <c r="D57" s="9" t="s">
        <v>31</v>
      </c>
      <c r="E57" s="9"/>
      <c r="F57" s="32">
        <v>0</v>
      </c>
      <c r="G57" s="32">
        <v>0</v>
      </c>
      <c r="H57" s="32">
        <v>0</v>
      </c>
      <c r="I57" s="32">
        <f t="shared" si="0"/>
        <v>0</v>
      </c>
    </row>
    <row r="58" spans="1:13">
      <c r="A58" s="9"/>
      <c r="B58" s="9"/>
      <c r="C58" s="9" t="s">
        <v>30</v>
      </c>
      <c r="D58" s="9"/>
      <c r="E58" s="9"/>
      <c r="F58" s="33">
        <f>ROUND(SUM(F35:F46)+SUM(F47:F57),5)-F37</f>
        <v>24760</v>
      </c>
      <c r="G58" s="33">
        <f>ROUND(SUM(G36:G57),5)-G37</f>
        <v>10815.9</v>
      </c>
      <c r="H58" s="33">
        <f>ROUND(SUM(H36:H46)+SUM(H47:H57),5)-H37</f>
        <v>15357.81</v>
      </c>
      <c r="I58" s="33">
        <f>ROUND((F58+G58-H58),5)</f>
        <v>20218.09</v>
      </c>
      <c r="M58" s="19"/>
    </row>
    <row r="59" spans="1:13" ht="21.75" customHeight="1">
      <c r="A59" s="9"/>
      <c r="B59" s="9"/>
      <c r="C59" s="9" t="s">
        <v>29</v>
      </c>
      <c r="D59" s="9"/>
      <c r="E59" s="9"/>
      <c r="F59" s="31"/>
      <c r="G59" s="31"/>
      <c r="H59" s="31"/>
      <c r="I59" s="31"/>
    </row>
    <row r="60" spans="1:13">
      <c r="A60" s="9"/>
      <c r="B60" s="9"/>
      <c r="C60" s="9"/>
      <c r="D60" s="9" t="s">
        <v>28</v>
      </c>
      <c r="E60" s="9"/>
      <c r="F60" s="31">
        <v>1000</v>
      </c>
      <c r="G60" s="31">
        <v>300</v>
      </c>
      <c r="H60" s="31">
        <v>0</v>
      </c>
      <c r="I60" s="42" t="e">
        <f>SUM(#REF!+G60-H60)</f>
        <v>#REF!</v>
      </c>
    </row>
    <row r="61" spans="1:13">
      <c r="A61" s="9"/>
      <c r="B61" s="9"/>
      <c r="C61" s="9"/>
      <c r="D61" s="9" t="s">
        <v>27</v>
      </c>
      <c r="E61" s="9"/>
      <c r="F61" s="31">
        <v>1250</v>
      </c>
      <c r="G61" s="31">
        <v>0</v>
      </c>
      <c r="H61" s="31">
        <v>175</v>
      </c>
      <c r="I61" s="42" t="e">
        <f>SUM(#REF!+G61-H61)</f>
        <v>#REF!</v>
      </c>
    </row>
    <row r="62" spans="1:13">
      <c r="A62" s="9"/>
      <c r="B62" s="9"/>
      <c r="C62" s="9"/>
      <c r="D62" s="9" t="s">
        <v>26</v>
      </c>
      <c r="E62" s="9"/>
      <c r="F62" s="34">
        <v>500</v>
      </c>
      <c r="G62" s="31">
        <v>0</v>
      </c>
      <c r="H62" s="31">
        <v>0</v>
      </c>
      <c r="I62" s="42" t="e">
        <f>SUM(#REF!+G62-H62)</f>
        <v>#REF!</v>
      </c>
    </row>
    <row r="63" spans="1:13" ht="15" thickBot="1">
      <c r="A63" s="9"/>
      <c r="B63" s="9"/>
      <c r="C63" s="9"/>
      <c r="D63" s="9" t="s">
        <v>25</v>
      </c>
      <c r="E63" s="9"/>
      <c r="F63" s="32">
        <v>50</v>
      </c>
      <c r="G63" s="32">
        <v>0</v>
      </c>
      <c r="H63" s="32">
        <v>0</v>
      </c>
      <c r="I63" s="43" t="e">
        <f>SUM(#REF!+G63-H63)</f>
        <v>#REF!</v>
      </c>
    </row>
    <row r="64" spans="1:13">
      <c r="A64" s="9"/>
      <c r="B64" s="9"/>
      <c r="C64" s="9" t="s">
        <v>24</v>
      </c>
      <c r="D64" s="9"/>
      <c r="E64" s="9"/>
      <c r="F64" s="33">
        <f>ROUND(SUM(F59:F63),5)</f>
        <v>2800</v>
      </c>
      <c r="G64" s="33">
        <f>ROUND(SUM(G59:G63),5)</f>
        <v>300</v>
      </c>
      <c r="H64" s="33">
        <f>ROUND(SUM(H59:H63),5)</f>
        <v>175</v>
      </c>
      <c r="I64" s="33">
        <f>ROUND((F64+G64-H64),5)</f>
        <v>2925</v>
      </c>
    </row>
    <row r="65" spans="1:9" ht="23.25" customHeight="1">
      <c r="A65" s="9"/>
      <c r="B65" s="9"/>
      <c r="C65" s="9" t="s">
        <v>23</v>
      </c>
      <c r="D65" s="9"/>
      <c r="E65" s="9"/>
      <c r="F65" s="31"/>
      <c r="G65" s="31"/>
      <c r="H65" s="31"/>
      <c r="I65" s="31"/>
    </row>
    <row r="66" spans="1:9">
      <c r="A66" s="9"/>
      <c r="B66" s="9"/>
      <c r="C66" s="9"/>
      <c r="D66" s="9" t="s">
        <v>22</v>
      </c>
      <c r="E66" s="9"/>
      <c r="F66" s="31">
        <v>400</v>
      </c>
      <c r="G66" s="31">
        <v>0</v>
      </c>
      <c r="H66" s="31">
        <v>0</v>
      </c>
      <c r="I66" s="42">
        <f>SUM(F66+G66-H66)</f>
        <v>400</v>
      </c>
    </row>
    <row r="67" spans="1:9">
      <c r="A67" s="9"/>
      <c r="B67" s="9"/>
      <c r="C67" s="9"/>
      <c r="D67" s="9" t="s">
        <v>21</v>
      </c>
      <c r="E67" s="9"/>
      <c r="F67" s="31">
        <v>2100</v>
      </c>
      <c r="G67" s="31">
        <v>0</v>
      </c>
      <c r="H67" s="31">
        <v>871.07</v>
      </c>
      <c r="I67" s="42">
        <f t="shared" ref="I67:I80" si="1">SUM(F67+G67-H67)</f>
        <v>1228.9299999999998</v>
      </c>
    </row>
    <row r="68" spans="1:9">
      <c r="A68" s="9"/>
      <c r="B68" s="9"/>
      <c r="C68" s="9"/>
      <c r="D68" s="9" t="s">
        <v>103</v>
      </c>
      <c r="E68" s="9"/>
      <c r="F68" s="31">
        <v>1994</v>
      </c>
      <c r="G68" s="31">
        <v>0</v>
      </c>
      <c r="H68" s="31">
        <v>535.84</v>
      </c>
      <c r="I68" s="42">
        <f>SUM(F68+G68-H68)</f>
        <v>1458.1599999999999</v>
      </c>
    </row>
    <row r="69" spans="1:9">
      <c r="A69" s="9"/>
      <c r="B69" s="9"/>
      <c r="C69" s="9"/>
      <c r="D69" s="9" t="s">
        <v>20</v>
      </c>
      <c r="E69" s="9"/>
      <c r="F69" s="31">
        <v>0</v>
      </c>
      <c r="G69" s="31">
        <v>0</v>
      </c>
      <c r="H69" s="31">
        <v>0</v>
      </c>
      <c r="I69" s="42">
        <f t="shared" si="1"/>
        <v>0</v>
      </c>
    </row>
    <row r="70" spans="1:9">
      <c r="A70" s="9"/>
      <c r="B70" s="9"/>
      <c r="C70" s="9"/>
      <c r="D70" s="9" t="s">
        <v>19</v>
      </c>
      <c r="E70" s="9"/>
      <c r="F70" s="31">
        <v>2900</v>
      </c>
      <c r="G70" s="31">
        <v>0</v>
      </c>
      <c r="H70" s="31">
        <v>828.37</v>
      </c>
      <c r="I70" s="42">
        <f t="shared" si="1"/>
        <v>2071.63</v>
      </c>
    </row>
    <row r="71" spans="1:9">
      <c r="A71" s="9"/>
      <c r="B71" s="9"/>
      <c r="C71" s="9"/>
      <c r="D71" s="9" t="s">
        <v>18</v>
      </c>
      <c r="E71" s="9"/>
      <c r="F71" s="31">
        <v>2000</v>
      </c>
      <c r="G71" s="31">
        <v>0</v>
      </c>
      <c r="H71" s="31">
        <v>355.01</v>
      </c>
      <c r="I71" s="42">
        <f t="shared" si="1"/>
        <v>1644.99</v>
      </c>
    </row>
    <row r="72" spans="1:9">
      <c r="A72" s="9"/>
      <c r="B72" s="9"/>
      <c r="C72" s="9"/>
      <c r="D72" s="9" t="s">
        <v>17</v>
      </c>
      <c r="E72" s="9"/>
      <c r="F72" s="31">
        <v>630</v>
      </c>
      <c r="G72" s="31">
        <v>66</v>
      </c>
      <c r="H72" s="31">
        <v>16.05</v>
      </c>
      <c r="I72" s="42">
        <f t="shared" si="1"/>
        <v>679.95</v>
      </c>
    </row>
    <row r="73" spans="1:9">
      <c r="A73" s="9"/>
      <c r="B73" s="9"/>
      <c r="C73" s="9"/>
      <c r="D73" s="9" t="s">
        <v>16</v>
      </c>
      <c r="E73" s="9"/>
      <c r="F73" s="31">
        <v>5000</v>
      </c>
      <c r="G73" s="31">
        <v>0</v>
      </c>
      <c r="H73" s="31">
        <v>3929.25</v>
      </c>
      <c r="I73" s="42">
        <f t="shared" si="1"/>
        <v>1070.75</v>
      </c>
    </row>
    <row r="74" spans="1:9">
      <c r="A74" s="9"/>
      <c r="B74" s="9"/>
      <c r="C74" s="9"/>
      <c r="D74" s="9" t="s">
        <v>15</v>
      </c>
      <c r="E74" s="9"/>
      <c r="F74" s="31">
        <v>1000</v>
      </c>
      <c r="G74" s="31">
        <v>0</v>
      </c>
      <c r="H74" s="31">
        <v>119.62</v>
      </c>
      <c r="I74" s="42">
        <f t="shared" si="1"/>
        <v>880.38</v>
      </c>
    </row>
    <row r="75" spans="1:9">
      <c r="A75" s="9"/>
      <c r="B75" s="9"/>
      <c r="C75" s="9"/>
      <c r="D75" s="9" t="s">
        <v>14</v>
      </c>
      <c r="E75" s="9"/>
      <c r="F75" s="31">
        <v>0</v>
      </c>
      <c r="G75" s="31">
        <v>0</v>
      </c>
      <c r="H75" s="31">
        <v>0</v>
      </c>
      <c r="I75" s="42">
        <f t="shared" si="1"/>
        <v>0</v>
      </c>
    </row>
    <row r="76" spans="1:9">
      <c r="A76" s="9"/>
      <c r="B76" s="9"/>
      <c r="C76" s="9"/>
      <c r="D76" s="9" t="s">
        <v>13</v>
      </c>
      <c r="E76" s="9"/>
      <c r="F76" s="31">
        <v>1000</v>
      </c>
      <c r="G76" s="31">
        <v>0</v>
      </c>
      <c r="H76" s="31">
        <v>0</v>
      </c>
      <c r="I76" s="42">
        <f t="shared" si="1"/>
        <v>1000</v>
      </c>
    </row>
    <row r="77" spans="1:9">
      <c r="A77" s="9"/>
      <c r="B77" s="9"/>
      <c r="C77" s="9"/>
      <c r="D77" s="9" t="s">
        <v>12</v>
      </c>
      <c r="E77" s="9"/>
      <c r="F77" s="31">
        <v>25</v>
      </c>
      <c r="G77" s="31">
        <v>0</v>
      </c>
      <c r="H77" s="31">
        <v>0</v>
      </c>
      <c r="I77" s="42">
        <f t="shared" si="1"/>
        <v>25</v>
      </c>
    </row>
    <row r="78" spans="1:9">
      <c r="A78" s="9"/>
      <c r="B78" s="9"/>
      <c r="C78" s="9"/>
      <c r="D78" s="9" t="s">
        <v>10</v>
      </c>
      <c r="E78" s="9"/>
      <c r="F78" s="34">
        <v>0</v>
      </c>
      <c r="G78" s="31">
        <v>0</v>
      </c>
      <c r="H78" s="31">
        <v>0</v>
      </c>
      <c r="I78" s="42">
        <f t="shared" si="1"/>
        <v>0</v>
      </c>
    </row>
    <row r="79" spans="1:9">
      <c r="A79" s="9"/>
      <c r="B79" s="9"/>
      <c r="C79" s="9"/>
      <c r="D79" s="9"/>
      <c r="E79" s="9" t="s">
        <v>9</v>
      </c>
      <c r="F79" s="34">
        <v>75</v>
      </c>
      <c r="G79" s="31">
        <v>0</v>
      </c>
      <c r="H79" s="31">
        <v>0</v>
      </c>
      <c r="I79" s="42">
        <f t="shared" si="1"/>
        <v>75</v>
      </c>
    </row>
    <row r="80" spans="1:9" ht="15" thickBot="1">
      <c r="A80" s="9"/>
      <c r="B80" s="9"/>
      <c r="C80" s="9"/>
      <c r="D80" s="9"/>
      <c r="E80" s="9" t="s">
        <v>8</v>
      </c>
      <c r="F80" s="32">
        <v>0</v>
      </c>
      <c r="G80" s="32">
        <v>0</v>
      </c>
      <c r="H80" s="32">
        <v>0</v>
      </c>
      <c r="I80" s="43">
        <f t="shared" si="1"/>
        <v>0</v>
      </c>
    </row>
    <row r="81" spans="1:9">
      <c r="A81" s="9"/>
      <c r="B81" s="9"/>
      <c r="C81" s="9" t="s">
        <v>7</v>
      </c>
      <c r="D81" s="9"/>
      <c r="E81" s="9"/>
      <c r="F81" s="35">
        <f>ROUND(SUM(F65:F80),5)</f>
        <v>17124</v>
      </c>
      <c r="G81" s="35">
        <f>ROUND(SUM(G65:G80),5)</f>
        <v>66</v>
      </c>
      <c r="H81" s="35">
        <f>ROUND(SUM(H65:H80),5)</f>
        <v>6655.21</v>
      </c>
      <c r="I81" s="35">
        <f>ROUND((F81+G81-H81),5)</f>
        <v>10534.79</v>
      </c>
    </row>
    <row r="82" spans="1:9" ht="15" thickBot="1">
      <c r="A82" s="9"/>
      <c r="B82" s="9"/>
      <c r="C82" s="9"/>
      <c r="D82" s="9"/>
      <c r="E82" s="9"/>
      <c r="F82" s="33"/>
      <c r="G82" s="33"/>
      <c r="H82" s="33"/>
      <c r="I82" s="44"/>
    </row>
    <row r="83" spans="1:9">
      <c r="A83" s="9"/>
      <c r="B83" s="9" t="s">
        <v>6</v>
      </c>
      <c r="C83" s="9"/>
      <c r="D83" s="9"/>
      <c r="E83" s="9"/>
      <c r="F83" s="45">
        <f>ROUND(SUM(F58+F64+F81),5)</f>
        <v>44684</v>
      </c>
      <c r="G83" s="45">
        <f>ROUND(SUM(G58+G64+G81),5)</f>
        <v>11181.9</v>
      </c>
      <c r="H83" s="45">
        <f>ROUND(SUM(H58+H64+H81),5)</f>
        <v>22188.02</v>
      </c>
      <c r="I83" s="35">
        <f>ROUND((F83+G83-H83),5)</f>
        <v>33677.879999999997</v>
      </c>
    </row>
    <row r="84" spans="1:9" ht="20.25" customHeight="1">
      <c r="A84" s="9"/>
      <c r="B84" s="9"/>
      <c r="C84" s="9"/>
      <c r="D84" s="9"/>
      <c r="E84" s="9"/>
      <c r="F84" s="35"/>
      <c r="G84" s="35"/>
      <c r="H84" s="35"/>
      <c r="I84" s="35"/>
    </row>
    <row r="85" spans="1:9">
      <c r="E85" s="14" t="s">
        <v>5</v>
      </c>
      <c r="F85" s="40"/>
      <c r="G85" s="40"/>
      <c r="H85" s="40"/>
      <c r="I85" s="46">
        <v>38934.959999999999</v>
      </c>
    </row>
    <row r="86" spans="1:9" ht="18" customHeight="1">
      <c r="E86" s="2" t="s">
        <v>107</v>
      </c>
      <c r="F86" s="40"/>
      <c r="G86" s="40"/>
      <c r="H86" s="40"/>
      <c r="I86" s="57">
        <v>359.68</v>
      </c>
    </row>
    <row r="87" spans="1:9">
      <c r="F87" s="40"/>
      <c r="G87" s="47"/>
      <c r="H87" s="40"/>
      <c r="I87" s="58"/>
    </row>
    <row r="88" spans="1:9" ht="17.25" customHeight="1">
      <c r="F88" s="40"/>
      <c r="G88" s="40"/>
      <c r="H88" s="40"/>
      <c r="I88" s="59"/>
    </row>
    <row r="89" spans="1:9" ht="17.25" hidden="1" customHeight="1">
      <c r="F89" s="40"/>
      <c r="G89" s="40"/>
      <c r="H89" s="40"/>
      <c r="I89" s="59"/>
    </row>
    <row r="90" spans="1:9">
      <c r="A90" s="9"/>
      <c r="B90" s="9"/>
      <c r="C90" s="9"/>
      <c r="D90" s="9" t="s">
        <v>3</v>
      </c>
      <c r="E90" s="9" t="s">
        <v>2</v>
      </c>
      <c r="F90" s="31"/>
      <c r="G90" s="38">
        <f>SUM(0.12+0.12+0.11+0.12+0.12+0.12)</f>
        <v>0.71</v>
      </c>
      <c r="H90" s="38"/>
      <c r="I90" s="60">
        <v>7062.83</v>
      </c>
    </row>
    <row r="91" spans="1:9" ht="17.25" customHeight="1">
      <c r="D91" s="2" t="s">
        <v>1</v>
      </c>
      <c r="F91" s="31"/>
      <c r="G91" s="38"/>
      <c r="H91" s="38"/>
      <c r="I91" s="48">
        <v>56007.12</v>
      </c>
    </row>
    <row r="92" spans="1:9" ht="17.25" customHeight="1">
      <c r="F92" s="31"/>
      <c r="G92" s="38"/>
      <c r="H92" s="38"/>
      <c r="I92" s="48"/>
    </row>
    <row r="93" spans="1:9" ht="17.25" customHeight="1">
      <c r="F93" s="31"/>
      <c r="G93" s="38"/>
      <c r="H93" s="38"/>
      <c r="I93" s="48"/>
    </row>
    <row r="94" spans="1:9">
      <c r="D94" s="2" t="s">
        <v>100</v>
      </c>
      <c r="F94" s="40"/>
      <c r="G94" s="38"/>
      <c r="H94" s="49"/>
      <c r="I94" s="50">
        <f>SUM(I95:I101)</f>
        <v>27563.95</v>
      </c>
    </row>
    <row r="95" spans="1:9">
      <c r="E95" s="2" t="s">
        <v>93</v>
      </c>
      <c r="F95" s="51">
        <v>6000</v>
      </c>
      <c r="G95" s="61">
        <v>121.23</v>
      </c>
      <c r="H95" s="61">
        <v>200</v>
      </c>
      <c r="I95" s="51">
        <f>SUM(F95+G95-H95)</f>
        <v>5921.23</v>
      </c>
    </row>
    <row r="96" spans="1:9">
      <c r="E96" s="2" t="s">
        <v>94</v>
      </c>
      <c r="F96" s="51">
        <v>2000</v>
      </c>
      <c r="G96" s="61">
        <v>1729.22</v>
      </c>
      <c r="H96" s="61">
        <v>950</v>
      </c>
      <c r="I96" s="51">
        <f>SUM(F96+G96-H96)</f>
        <v>2779.2200000000003</v>
      </c>
    </row>
    <row r="97" spans="1:9">
      <c r="A97"/>
      <c r="B97"/>
      <c r="C97"/>
      <c r="D97"/>
      <c r="E97" s="2" t="s">
        <v>95</v>
      </c>
      <c r="F97" s="51">
        <v>1500</v>
      </c>
      <c r="G97" s="49"/>
      <c r="H97" s="51">
        <v>1500</v>
      </c>
      <c r="I97" s="52">
        <v>0</v>
      </c>
    </row>
    <row r="98" spans="1:9" ht="25.5" customHeight="1">
      <c r="A98"/>
      <c r="B98"/>
      <c r="C98"/>
      <c r="D98"/>
      <c r="E98" s="30" t="s">
        <v>96</v>
      </c>
      <c r="F98" s="51">
        <v>2500</v>
      </c>
      <c r="G98" s="40"/>
      <c r="H98" s="51">
        <v>1000</v>
      </c>
      <c r="I98" s="51">
        <v>1500</v>
      </c>
    </row>
    <row r="99" spans="1:9">
      <c r="A99"/>
      <c r="B99"/>
      <c r="C99"/>
      <c r="D99"/>
      <c r="E99" s="2" t="s">
        <v>97</v>
      </c>
      <c r="F99" s="51">
        <v>2000</v>
      </c>
      <c r="G99" s="40"/>
      <c r="H99" s="40"/>
      <c r="I99" s="51">
        <v>2000</v>
      </c>
    </row>
    <row r="100" spans="1:9">
      <c r="A100"/>
      <c r="B100"/>
      <c r="C100"/>
      <c r="D100"/>
      <c r="E100" s="2" t="s">
        <v>98</v>
      </c>
      <c r="F100" s="51">
        <v>10000</v>
      </c>
      <c r="G100" s="40"/>
      <c r="H100" s="40"/>
      <c r="I100" s="51">
        <v>10000</v>
      </c>
    </row>
    <row r="101" spans="1:9">
      <c r="A101"/>
      <c r="B101"/>
      <c r="C101"/>
      <c r="D101"/>
      <c r="E101" s="2" t="s">
        <v>99</v>
      </c>
      <c r="F101" s="51">
        <v>5363.5</v>
      </c>
      <c r="G101" s="40"/>
      <c r="H101" s="40"/>
      <c r="I101" s="51">
        <v>5363.5</v>
      </c>
    </row>
    <row r="102" spans="1:9">
      <c r="F102" s="40"/>
      <c r="G102" s="40"/>
      <c r="H102" s="40"/>
      <c r="I102" s="40"/>
    </row>
    <row r="103" spans="1:9">
      <c r="A103"/>
      <c r="B103"/>
      <c r="C103"/>
      <c r="D103"/>
      <c r="F103" s="51"/>
      <c r="G103" s="40"/>
      <c r="H103" s="40"/>
      <c r="I103" s="26"/>
    </row>
    <row r="104" spans="1:9">
      <c r="F104" s="40"/>
      <c r="G104" s="40"/>
      <c r="H104" s="40"/>
      <c r="I104" s="40"/>
    </row>
    <row r="105" spans="1:9">
      <c r="F105" s="40"/>
      <c r="G105" s="40"/>
      <c r="H105" s="40"/>
      <c r="I105" s="40"/>
    </row>
    <row r="106" spans="1:9">
      <c r="F106" s="40"/>
      <c r="G106" s="40"/>
      <c r="H106" s="40"/>
      <c r="I106" s="40"/>
    </row>
    <row r="107" spans="1:9">
      <c r="F107" s="40"/>
      <c r="G107" s="40"/>
      <c r="H107" s="40"/>
      <c r="I107" s="40"/>
    </row>
    <row r="108" spans="1:9">
      <c r="F108" s="40"/>
      <c r="G108" s="40"/>
      <c r="H108" s="40"/>
      <c r="I108" s="40"/>
    </row>
    <row r="109" spans="1:9">
      <c r="F109" s="40"/>
      <c r="G109" s="40"/>
      <c r="H109" s="40"/>
      <c r="I109" s="40"/>
    </row>
    <row r="110" spans="1:9">
      <c r="F110" s="40"/>
      <c r="G110" s="40"/>
      <c r="H110" s="40"/>
      <c r="I110" s="40"/>
    </row>
    <row r="111" spans="1:9">
      <c r="F111" s="40"/>
      <c r="G111" s="40"/>
      <c r="H111" s="40"/>
      <c r="I111" s="40"/>
    </row>
    <row r="112" spans="1:9">
      <c r="F112" s="40"/>
      <c r="G112" s="40"/>
      <c r="H112" s="40"/>
      <c r="I112" s="40"/>
    </row>
    <row r="113" spans="6:9">
      <c r="F113" s="40"/>
      <c r="G113" s="40"/>
      <c r="H113" s="40"/>
      <c r="I113" s="40"/>
    </row>
    <row r="114" spans="6:9">
      <c r="F114" s="40"/>
      <c r="G114" s="40"/>
      <c r="H114" s="40"/>
      <c r="I114" s="40"/>
    </row>
    <row r="115" spans="6:9">
      <c r="F115" s="40"/>
      <c r="G115" s="40"/>
      <c r="H115" s="40"/>
      <c r="I115" s="40"/>
    </row>
    <row r="116" spans="6:9">
      <c r="F116" s="40"/>
      <c r="G116" s="40"/>
      <c r="H116" s="40"/>
      <c r="I116" s="40"/>
    </row>
    <row r="117" spans="6:9">
      <c r="F117" s="40"/>
      <c r="G117" s="40"/>
      <c r="H117" s="40"/>
      <c r="I117" s="40"/>
    </row>
    <row r="118" spans="6:9">
      <c r="F118" s="40"/>
      <c r="G118" s="40"/>
      <c r="H118" s="40"/>
      <c r="I118" s="40"/>
    </row>
    <row r="119" spans="6:9">
      <c r="F119" s="40"/>
      <c r="G119" s="40"/>
      <c r="H119" s="40"/>
      <c r="I119" s="40"/>
    </row>
    <row r="120" spans="6:9">
      <c r="F120" s="40"/>
      <c r="G120" s="40"/>
      <c r="H120" s="40"/>
      <c r="I120" s="40"/>
    </row>
    <row r="121" spans="6:9">
      <c r="F121" s="40"/>
      <c r="G121" s="40"/>
      <c r="H121" s="40"/>
      <c r="I121" s="40"/>
    </row>
  </sheetData>
  <phoneticPr fontId="22" type="noConversion"/>
  <pageMargins left="0.5" right="0.5" top="1" bottom="0.5" header="0.3" footer="0.55000000000000004"/>
  <pageSetup fitToHeight="0" orientation="portrait"/>
  <headerFooter>
    <oddHeader>&amp;L&amp;"Times New Roman,Bold"Accrual&amp;C&amp;"Times New Roman,Bold" Tampa Alumnae DST
Budget vs. Actual
December 2016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2"/>
  <sheetViews>
    <sheetView view="pageLayout" topLeftCell="A29" zoomScale="90" workbookViewId="0">
      <selection activeCell="G39" sqref="G39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0</v>
      </c>
      <c r="H5" s="63">
        <v>0</v>
      </c>
      <c r="I5" s="63">
        <f>SUM(F5,G5,-H5)</f>
        <v>8300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0</v>
      </c>
      <c r="I6" s="63">
        <f t="shared" ref="I6:I11" si="0">SUM(F6+G6-H6)</f>
        <v>8700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0</v>
      </c>
      <c r="I7" s="63">
        <f t="shared" si="0"/>
        <v>6750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0</v>
      </c>
      <c r="H8" s="63">
        <v>0</v>
      </c>
      <c r="I8" s="63">
        <f t="shared" si="0"/>
        <v>700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103" t="s">
        <v>77</v>
      </c>
      <c r="D12" s="103"/>
      <c r="E12" s="103"/>
      <c r="F12" s="108">
        <f>ROUND(SUM(F4:F11),5)</f>
        <v>40450</v>
      </c>
      <c r="G12" s="108">
        <f>ROUND(SUM(G3:G11),5)</f>
        <v>0</v>
      </c>
      <c r="H12" s="108">
        <f>ROUND(SUM(H3:H11),5)</f>
        <v>0</v>
      </c>
      <c r="I12" s="108">
        <f>ROUND((F12+G12-H12),5)</f>
        <v>40450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si="1"/>
        <v>3000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ref="I17" si="3">SUM(F17+G17-H17)</f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0</v>
      </c>
      <c r="I18" s="106">
        <f t="shared" si="1"/>
        <v>1975</v>
      </c>
    </row>
    <row r="19" spans="1:9" ht="15" thickTop="1">
      <c r="A19" s="67"/>
      <c r="B19" s="67"/>
      <c r="C19" s="103" t="s">
        <v>72</v>
      </c>
      <c r="D19" s="103"/>
      <c r="E19" s="103"/>
      <c r="F19" s="108">
        <f>SUM(F14:F18)</f>
        <v>4975</v>
      </c>
      <c r="G19" s="108">
        <f>SUM(G14:G18)</f>
        <v>0</v>
      </c>
      <c r="H19" s="108">
        <f>SUM(H14:H18)</f>
        <v>0</v>
      </c>
      <c r="I19" s="108">
        <f>SUM(I14:I18)</f>
        <v>4975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131</v>
      </c>
      <c r="E21" s="67"/>
      <c r="F21" s="63">
        <v>2000</v>
      </c>
      <c r="G21" s="63">
        <v>0</v>
      </c>
      <c r="H21" s="63">
        <v>0</v>
      </c>
      <c r="I21" s="73">
        <f>SUM(F21+G21-H21)</f>
        <v>2000</v>
      </c>
    </row>
    <row r="22" spans="1:9">
      <c r="A22" s="67"/>
      <c r="B22" s="67"/>
      <c r="C22" s="67"/>
      <c r="D22" s="67" t="s">
        <v>69</v>
      </c>
      <c r="E22" s="67"/>
      <c r="F22" s="63">
        <v>500</v>
      </c>
      <c r="G22" s="63">
        <v>0</v>
      </c>
      <c r="H22" s="63">
        <v>0</v>
      </c>
      <c r="I22" s="73">
        <f t="shared" ref="I22:I26" si="4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0</v>
      </c>
      <c r="H23" s="63">
        <v>0</v>
      </c>
      <c r="I23" s="73">
        <f t="shared" si="4"/>
        <v>1000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0</v>
      </c>
      <c r="H24" s="63">
        <v>0</v>
      </c>
      <c r="I24" s="73">
        <f t="shared" ref="I24" si="5">SUM(F24+G24-H24)</f>
        <v>1000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4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0</v>
      </c>
      <c r="G26" s="71">
        <v>0</v>
      </c>
      <c r="H26" s="71">
        <v>0</v>
      </c>
      <c r="I26" s="71">
        <f t="shared" si="4"/>
        <v>0</v>
      </c>
    </row>
    <row r="27" spans="1:9">
      <c r="A27" s="67"/>
      <c r="B27" s="67"/>
      <c r="C27" s="185" t="s">
        <v>111</v>
      </c>
      <c r="D27" s="186"/>
      <c r="E27" s="186"/>
      <c r="F27" s="108">
        <f>SUM(F21:F26)</f>
        <v>4500</v>
      </c>
      <c r="G27" s="108">
        <f>SUM(G21:G26)</f>
        <v>0</v>
      </c>
      <c r="H27" s="108">
        <f>SUM(H21:H26)</f>
        <v>0</v>
      </c>
      <c r="I27" s="108">
        <f>SUM(I21:I26)</f>
        <v>4500</v>
      </c>
    </row>
    <row r="28" spans="1:9" ht="15" thickBot="1">
      <c r="A28" s="67"/>
      <c r="B28" s="67"/>
      <c r="C28" s="94"/>
      <c r="D28" s="95"/>
      <c r="E28" s="95"/>
      <c r="F28" s="72"/>
      <c r="G28" s="72"/>
      <c r="H28" s="72"/>
      <c r="I28" s="72"/>
    </row>
    <row r="29" spans="1:9" ht="15" thickTop="1">
      <c r="A29" s="67"/>
      <c r="B29" s="103" t="s">
        <v>58</v>
      </c>
      <c r="C29" s="103"/>
      <c r="D29" s="103"/>
      <c r="E29" s="103"/>
      <c r="F29" s="116">
        <f>SUM(F27,F19,F12)</f>
        <v>49925</v>
      </c>
      <c r="G29" s="117">
        <f>SUM(G27,G19,G12)</f>
        <v>0</v>
      </c>
      <c r="H29" s="118">
        <f>SUM(H27,H19,H12)</f>
        <v>0</v>
      </c>
      <c r="I29" s="116">
        <f>SUM(I27,I12,I19)</f>
        <v>49925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 t="s">
        <v>133</v>
      </c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09" t="s">
        <v>57</v>
      </c>
      <c r="F33" s="63"/>
      <c r="G33" s="76"/>
      <c r="H33" s="63"/>
      <c r="I33" s="110">
        <v>40448.57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0</v>
      </c>
      <c r="G38" s="63">
        <v>0</v>
      </c>
      <c r="H38" s="63">
        <v>0</v>
      </c>
      <c r="I38" s="73">
        <f t="shared" ref="I38:I59" si="6">SUM(F38+G38-H38)</f>
        <v>0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0</v>
      </c>
      <c r="H39" s="63">
        <v>0</v>
      </c>
      <c r="I39" s="73">
        <f>SUM(F39,G39,-H39)</f>
        <v>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0</v>
      </c>
      <c r="H40" s="63">
        <v>0</v>
      </c>
      <c r="I40" s="73">
        <f t="shared" si="6"/>
        <v>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/>
      <c r="H41" s="99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6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6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99">
        <v>5959.35</v>
      </c>
      <c r="H44" s="99">
        <v>7899.1</v>
      </c>
      <c r="I44" s="73">
        <f t="shared" si="6"/>
        <v>6560.25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6"/>
        <v>1000</v>
      </c>
    </row>
    <row r="46" spans="1:9">
      <c r="A46" s="67"/>
      <c r="B46" s="67"/>
      <c r="C46" s="67"/>
      <c r="D46" s="67" t="s">
        <v>129</v>
      </c>
      <c r="E46" s="79"/>
      <c r="F46" s="63">
        <v>1000</v>
      </c>
      <c r="G46" s="63">
        <v>0</v>
      </c>
      <c r="H46" s="63">
        <v>0</v>
      </c>
      <c r="I46" s="73">
        <f t="shared" si="6"/>
        <v>1000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0</v>
      </c>
      <c r="H47" s="99">
        <v>3812.2</v>
      </c>
      <c r="I47" s="119">
        <f t="shared" si="6"/>
        <v>-162.19999999999982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0</v>
      </c>
      <c r="I48" s="73">
        <f t="shared" si="6"/>
        <v>1000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0</v>
      </c>
      <c r="I49" s="73">
        <f t="shared" si="6"/>
        <v>1800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0</v>
      </c>
      <c r="I50" s="73">
        <f t="shared" si="6"/>
        <v>2400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99">
        <v>60.39</v>
      </c>
      <c r="I51" s="73">
        <f t="shared" si="6"/>
        <v>669.61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99">
        <v>3000</v>
      </c>
      <c r="I52" s="73">
        <f t="shared" si="6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0</v>
      </c>
      <c r="I53" s="73">
        <f t="shared" si="6"/>
        <v>1000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6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0</v>
      </c>
      <c r="I55" s="73">
        <f t="shared" si="6"/>
        <v>500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6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0</v>
      </c>
      <c r="I57" s="73">
        <f t="shared" si="6"/>
        <v>1000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6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6"/>
        <v>0</v>
      </c>
      <c r="M59" s="70"/>
    </row>
    <row r="60" spans="1:13">
      <c r="A60" s="67"/>
      <c r="B60" s="67"/>
      <c r="C60" s="103" t="s">
        <v>30</v>
      </c>
      <c r="D60" s="103"/>
      <c r="E60" s="103"/>
      <c r="F60" s="108">
        <f>SUM(F38:F59)</f>
        <v>31880</v>
      </c>
      <c r="G60" s="108">
        <f>SUM(G38:G59)</f>
        <v>5959.35</v>
      </c>
      <c r="H60" s="108">
        <f>SUM(H38:H59)</f>
        <v>18271.689999999999</v>
      </c>
      <c r="I60" s="108">
        <f>SUM(I38:I59)</f>
        <v>19567.66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0</v>
      </c>
      <c r="I63" s="81">
        <f>SUM(F63,G63,-H63)</f>
        <v>1200</v>
      </c>
    </row>
    <row r="64" spans="1:13">
      <c r="A64" s="67"/>
      <c r="B64" s="67"/>
      <c r="C64" s="103" t="s">
        <v>24</v>
      </c>
      <c r="D64" s="103"/>
      <c r="E64" s="103"/>
      <c r="F64" s="108">
        <f>SUM(F62:F63)</f>
        <v>1700</v>
      </c>
      <c r="G64" s="108">
        <f>SUM(G62:G63)</f>
        <v>0</v>
      </c>
      <c r="H64" s="108">
        <f>ROUND(SUM(H61:H63),5)</f>
        <v>0</v>
      </c>
      <c r="I64" s="108">
        <f>SUM(I62:I63)</f>
        <v>1700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99">
        <v>49.52</v>
      </c>
      <c r="I67" s="80">
        <f t="shared" ref="I67:I80" si="7">SUM(F67+G67-H67)</f>
        <v>2450.48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0</v>
      </c>
      <c r="I68" s="80">
        <f>SUM(F68+G68-H68)</f>
        <v>2500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7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0</v>
      </c>
      <c r="I71" s="80">
        <f t="shared" si="7"/>
        <v>2000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0</v>
      </c>
      <c r="I72" s="80">
        <f t="shared" si="7"/>
        <v>1250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63">
        <v>0</v>
      </c>
      <c r="H73" s="63">
        <v>0</v>
      </c>
      <c r="I73" s="80">
        <f t="shared" si="7"/>
        <v>5000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0</v>
      </c>
      <c r="I74" s="80">
        <f t="shared" si="7"/>
        <v>500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7"/>
        <v>500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ref="I76" si="8">SUM(F76+G76-H76)</f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7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7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7"/>
        <v>50</v>
      </c>
    </row>
    <row r="80" spans="1:9" ht="14.25" customHeight="1" thickBot="1">
      <c r="A80" s="67"/>
      <c r="B80" s="67"/>
      <c r="C80" s="67"/>
      <c r="D80" s="67" t="s">
        <v>120</v>
      </c>
      <c r="E80" s="67"/>
      <c r="F80" s="71">
        <v>0</v>
      </c>
      <c r="G80" s="71">
        <v>0</v>
      </c>
      <c r="H80" s="71">
        <v>0</v>
      </c>
      <c r="I80" s="81">
        <f t="shared" si="7"/>
        <v>0</v>
      </c>
    </row>
    <row r="81" spans="1:9">
      <c r="A81" s="67"/>
      <c r="B81" s="67"/>
      <c r="C81" s="103" t="s">
        <v>7</v>
      </c>
      <c r="D81" s="103"/>
      <c r="E81" s="103"/>
      <c r="F81" s="111">
        <f>SUM(F66:F80)</f>
        <v>18950</v>
      </c>
      <c r="G81" s="111">
        <f>SUM(G66:G80)</f>
        <v>0</v>
      </c>
      <c r="H81" s="111">
        <f>SUM(H66:H80)</f>
        <v>49.52</v>
      </c>
      <c r="I81" s="112">
        <f>SUM(I66:I80)</f>
        <v>18900.48</v>
      </c>
    </row>
    <row r="82" spans="1:9">
      <c r="A82" s="67"/>
      <c r="B82" s="67"/>
      <c r="C82" s="67"/>
      <c r="D82" s="67"/>
      <c r="E82" s="67"/>
      <c r="F82" s="74"/>
      <c r="G82" s="74"/>
      <c r="H82" s="74"/>
      <c r="I82" s="107"/>
    </row>
    <row r="83" spans="1:9" ht="15" thickBot="1">
      <c r="A83" s="67"/>
      <c r="B83" s="67"/>
      <c r="C83" s="103" t="s">
        <v>141</v>
      </c>
      <c r="D83" s="103"/>
      <c r="E83" s="67"/>
      <c r="F83" s="113">
        <f>SUM(F81,F64,F60)</f>
        <v>52530</v>
      </c>
      <c r="G83" s="113">
        <f>SUM(G81,G64,G60)</f>
        <v>5959.35</v>
      </c>
      <c r="H83" s="113">
        <f>SUM(H81,H64,H60)</f>
        <v>18321.21</v>
      </c>
      <c r="I83" s="113">
        <f>SUM(I81,I64,I60)</f>
        <v>40168.14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74"/>
    </row>
    <row r="85" spans="1:9">
      <c r="E85" s="109" t="s">
        <v>5</v>
      </c>
      <c r="F85" s="114"/>
      <c r="G85" s="114"/>
      <c r="H85" s="114"/>
      <c r="I85" s="115">
        <v>63751.8</v>
      </c>
    </row>
    <row r="86" spans="1:9">
      <c r="F86" s="90"/>
      <c r="G86" s="78"/>
      <c r="H86" s="78"/>
      <c r="I86" s="84"/>
    </row>
    <row r="87" spans="1:9">
      <c r="F87" s="78"/>
      <c r="G87" s="85"/>
      <c r="H87" s="78"/>
      <c r="I87" s="86"/>
    </row>
    <row r="88" spans="1:9" ht="15" thickBot="1">
      <c r="F88" s="78"/>
      <c r="G88" s="78"/>
      <c r="H88" s="78"/>
      <c r="I88" s="87"/>
    </row>
    <row r="89" spans="1:9" ht="16" thickTop="1" thickBot="1">
      <c r="A89" s="64"/>
      <c r="B89" s="64"/>
      <c r="C89" s="64"/>
      <c r="D89" s="64"/>
      <c r="E89" s="64"/>
      <c r="F89" s="65" t="s">
        <v>91</v>
      </c>
      <c r="G89" s="65" t="s">
        <v>90</v>
      </c>
      <c r="H89" s="65" t="s">
        <v>89</v>
      </c>
      <c r="I89" s="65" t="s">
        <v>88</v>
      </c>
    </row>
    <row r="90" spans="1:9" ht="15" thickTop="1">
      <c r="F90" s="78"/>
      <c r="G90" s="78"/>
      <c r="H90" s="78"/>
      <c r="I90" s="87"/>
    </row>
    <row r="91" spans="1:9">
      <c r="A91" s="67"/>
      <c r="B91" s="67"/>
      <c r="C91" s="67"/>
      <c r="D91" s="103" t="s">
        <v>119</v>
      </c>
      <c r="E91" s="103"/>
      <c r="F91" s="99"/>
      <c r="G91" s="100">
        <v>0.13</v>
      </c>
      <c r="H91" s="100"/>
      <c r="I91" s="120">
        <v>7765.25</v>
      </c>
    </row>
    <row r="92" spans="1:9">
      <c r="D92" s="82" t="s">
        <v>118</v>
      </c>
      <c r="F92" s="63"/>
      <c r="G92" s="76"/>
      <c r="H92" s="76"/>
      <c r="I92" s="83">
        <v>64729.52</v>
      </c>
    </row>
    <row r="93" spans="1:9">
      <c r="D93" s="101"/>
      <c r="E93" s="101"/>
      <c r="F93" s="99"/>
      <c r="G93" s="100"/>
      <c r="H93" s="100"/>
      <c r="I93" s="102"/>
    </row>
    <row r="94" spans="1:9">
      <c r="D94" s="101"/>
      <c r="E94" s="101"/>
      <c r="F94" s="99"/>
      <c r="G94" s="100"/>
      <c r="H94" s="100"/>
      <c r="I94" s="102"/>
    </row>
    <row r="95" spans="1:9">
      <c r="D95" s="101" t="s">
        <v>100</v>
      </c>
      <c r="E95" s="101"/>
      <c r="F95" s="121"/>
      <c r="G95" s="100"/>
      <c r="H95" s="122"/>
      <c r="I95" s="123">
        <f>SUM(I96,I97,I98,I99,I100,I101,I102,I103,I104)</f>
        <v>26701.86</v>
      </c>
    </row>
    <row r="96" spans="1:9">
      <c r="E96" s="82" t="s">
        <v>112</v>
      </c>
      <c r="F96" s="90">
        <v>3000</v>
      </c>
      <c r="G96" s="96"/>
      <c r="H96" s="96"/>
      <c r="I96" s="90">
        <f>SUM(F96,G96,-H96)</f>
        <v>3000</v>
      </c>
    </row>
    <row r="97" spans="1:9">
      <c r="A97" s="69"/>
      <c r="B97" s="69"/>
      <c r="C97" s="69"/>
      <c r="D97" s="69"/>
      <c r="E97" s="88" t="s">
        <v>108</v>
      </c>
      <c r="F97" s="90">
        <v>0</v>
      </c>
      <c r="G97" s="85"/>
      <c r="H97" s="85"/>
      <c r="I97" s="90">
        <f>SUM(F97,G97,-H97)</f>
        <v>0</v>
      </c>
    </row>
    <row r="98" spans="1:9">
      <c r="A98" s="69"/>
      <c r="B98" s="69"/>
      <c r="C98" s="69"/>
      <c r="D98" s="69"/>
      <c r="E98" s="82" t="s">
        <v>97</v>
      </c>
      <c r="F98" s="90">
        <v>1816.66</v>
      </c>
      <c r="G98" s="85"/>
      <c r="H98" s="85"/>
      <c r="I98" s="90">
        <f>SUM(F98,G98,-H98)</f>
        <v>1816.66</v>
      </c>
    </row>
    <row r="99" spans="1:9">
      <c r="A99" s="69"/>
      <c r="B99" s="69"/>
      <c r="C99" s="69"/>
      <c r="D99" s="69"/>
      <c r="E99" s="82" t="s">
        <v>113</v>
      </c>
      <c r="F99" s="90">
        <v>0</v>
      </c>
      <c r="G99" s="85"/>
      <c r="H99" s="85"/>
      <c r="I99" s="90">
        <f>SUM(F99,G99,-H99)</f>
        <v>0</v>
      </c>
    </row>
    <row r="100" spans="1:9">
      <c r="A100" s="69"/>
      <c r="B100" s="69"/>
      <c r="C100" s="69"/>
      <c r="D100" s="69"/>
      <c r="E100" s="82" t="s">
        <v>114</v>
      </c>
      <c r="F100" s="90">
        <v>10000</v>
      </c>
      <c r="G100" s="85"/>
      <c r="H100" s="85"/>
      <c r="I100" s="90">
        <f>SUM(F100,G100,-H100)</f>
        <v>10000</v>
      </c>
    </row>
    <row r="101" spans="1:9">
      <c r="A101" s="69"/>
      <c r="B101" s="69"/>
      <c r="C101" s="69"/>
      <c r="D101" s="69"/>
      <c r="E101" s="82" t="s">
        <v>115</v>
      </c>
      <c r="F101" s="90">
        <v>10000</v>
      </c>
      <c r="G101" s="85"/>
      <c r="H101" s="85"/>
      <c r="I101" s="90">
        <f>SUM(G101,F101,-H101)</f>
        <v>10000</v>
      </c>
    </row>
    <row r="102" spans="1:9">
      <c r="E102" s="97" t="s">
        <v>109</v>
      </c>
      <c r="F102" s="85">
        <v>889.2</v>
      </c>
      <c r="G102" s="98"/>
      <c r="H102" s="85">
        <v>504</v>
      </c>
      <c r="I102" s="90">
        <f>SUM(F102,G102,-H102)</f>
        <v>385.20000000000005</v>
      </c>
    </row>
    <row r="103" spans="1:9">
      <c r="E103" s="97" t="s">
        <v>94</v>
      </c>
      <c r="F103" s="85">
        <v>1500</v>
      </c>
      <c r="G103" s="98"/>
      <c r="H103" s="85"/>
      <c r="I103" s="90">
        <f>SUM(F103,G103,-H103)</f>
        <v>1500</v>
      </c>
    </row>
    <row r="104" spans="1:9">
      <c r="A104" s="69"/>
      <c r="B104" s="69"/>
      <c r="C104" s="69"/>
      <c r="D104" s="69"/>
      <c r="E104" s="82" t="s">
        <v>116</v>
      </c>
      <c r="F104" s="90">
        <v>0</v>
      </c>
      <c r="G104" s="85"/>
      <c r="H104" s="85"/>
      <c r="I104" s="90">
        <f>SUM(F104,G104,-H104)</f>
        <v>0</v>
      </c>
    </row>
    <row r="105" spans="1:9">
      <c r="F105" s="78"/>
      <c r="G105" s="78"/>
      <c r="H105" s="78"/>
      <c r="I105" s="78"/>
    </row>
    <row r="106" spans="1:9">
      <c r="E106" s="88"/>
      <c r="F106" s="78"/>
      <c r="G106" s="78"/>
      <c r="H106" s="78"/>
      <c r="I106" s="78"/>
    </row>
    <row r="107" spans="1:9">
      <c r="F107" s="78"/>
      <c r="G107" s="78"/>
      <c r="H107" s="78"/>
      <c r="I107" s="78"/>
    </row>
    <row r="108" spans="1:9">
      <c r="F108" s="91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78"/>
      <c r="G112" s="78"/>
      <c r="H112" s="78"/>
      <c r="I112" s="78"/>
    </row>
    <row r="113" spans="1:9">
      <c r="A113" s="69"/>
      <c r="B113" s="69"/>
      <c r="C113" s="69"/>
      <c r="D113" s="69"/>
      <c r="E113" s="69"/>
      <c r="F113" s="78"/>
      <c r="G113" s="78"/>
      <c r="H113" s="78"/>
      <c r="I113" s="78"/>
    </row>
    <row r="114" spans="1:9">
      <c r="A114" s="69"/>
      <c r="B114" s="69"/>
      <c r="C114" s="69"/>
      <c r="D114" s="69"/>
      <c r="E114" s="69"/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</sheetData>
  <mergeCells count="3">
    <mergeCell ref="C20:E20"/>
    <mergeCell ref="C27:E27"/>
    <mergeCell ref="A1:E1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
Budget vs. Actual
July 2018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C23" workbookViewId="0">
      <selection activeCell="H38" sqref="H38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0</v>
      </c>
      <c r="H5" s="63">
        <v>0</v>
      </c>
      <c r="I5" s="63">
        <f>SUM(F5,G5,-H5)</f>
        <v>8300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0</v>
      </c>
      <c r="I6" s="63">
        <f t="shared" ref="I6:I11" si="0">SUM(F6+G6-H6)</f>
        <v>8700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0</v>
      </c>
      <c r="I7" s="63">
        <f t="shared" si="0"/>
        <v>6750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0</v>
      </c>
      <c r="H8" s="63">
        <v>0</v>
      </c>
      <c r="I8" s="63">
        <f t="shared" si="0"/>
        <v>700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103" t="s">
        <v>77</v>
      </c>
      <c r="D12" s="103"/>
      <c r="E12" s="103"/>
      <c r="F12" s="108">
        <f>ROUND(SUM(F4:F11),5)</f>
        <v>40450</v>
      </c>
      <c r="G12" s="108">
        <f>ROUND(SUM(G3:G11),5)</f>
        <v>0</v>
      </c>
      <c r="H12" s="108">
        <f>ROUND(SUM(H3:H11),5)</f>
        <v>0</v>
      </c>
      <c r="I12" s="108">
        <f>ROUND((F12+G12-H12),5)</f>
        <v>40450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0</v>
      </c>
      <c r="I15" s="63">
        <f t="shared" si="1"/>
        <v>3000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0</v>
      </c>
      <c r="I18" s="106">
        <f t="shared" si="1"/>
        <v>1975</v>
      </c>
    </row>
    <row r="19" spans="1:9" ht="15" thickTop="1">
      <c r="A19" s="67"/>
      <c r="B19" s="67"/>
      <c r="C19" s="103" t="s">
        <v>72</v>
      </c>
      <c r="D19" s="103"/>
      <c r="E19" s="103"/>
      <c r="F19" s="108">
        <f>SUM(F14:F18)</f>
        <v>4975</v>
      </c>
      <c r="G19" s="108">
        <f>SUM(G14:G18)</f>
        <v>0</v>
      </c>
      <c r="H19" s="108">
        <f>SUM(H14:H18)</f>
        <v>0</v>
      </c>
      <c r="I19" s="108">
        <f>SUM(I14:I18)</f>
        <v>4975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131</v>
      </c>
      <c r="E21" s="67"/>
      <c r="F21" s="63">
        <v>2000</v>
      </c>
      <c r="G21" s="63">
        <v>0</v>
      </c>
      <c r="H21" s="63">
        <v>0</v>
      </c>
      <c r="I21" s="73">
        <f>SUM(F21+G21-H21)</f>
        <v>2000</v>
      </c>
    </row>
    <row r="22" spans="1:9">
      <c r="A22" s="67"/>
      <c r="B22" s="67"/>
      <c r="C22" s="67"/>
      <c r="D22" s="67" t="s">
        <v>69</v>
      </c>
      <c r="E22" s="67"/>
      <c r="F22" s="63">
        <v>500</v>
      </c>
      <c r="G22" s="63">
        <v>0</v>
      </c>
      <c r="H22" s="63">
        <v>0</v>
      </c>
      <c r="I22" s="73">
        <f t="shared" ref="I22:I26" si="3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0</v>
      </c>
      <c r="H23" s="63">
        <v>0</v>
      </c>
      <c r="I23" s="73">
        <f t="shared" si="3"/>
        <v>1000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0</v>
      </c>
      <c r="H24" s="63">
        <v>0</v>
      </c>
      <c r="I24" s="73">
        <f t="shared" si="3"/>
        <v>1000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0</v>
      </c>
      <c r="G26" s="71">
        <v>0</v>
      </c>
      <c r="H26" s="71">
        <v>0</v>
      </c>
      <c r="I26" s="71">
        <f t="shared" si="3"/>
        <v>0</v>
      </c>
    </row>
    <row r="27" spans="1:9">
      <c r="A27" s="67"/>
      <c r="B27" s="67"/>
      <c r="C27" s="185" t="s">
        <v>111</v>
      </c>
      <c r="D27" s="186"/>
      <c r="E27" s="186"/>
      <c r="F27" s="108">
        <f>SUM(F21:F26)</f>
        <v>4500</v>
      </c>
      <c r="G27" s="108">
        <f>SUM(G21:G26)</f>
        <v>0</v>
      </c>
      <c r="H27" s="108">
        <f>SUM(H21:H26)</f>
        <v>0</v>
      </c>
      <c r="I27" s="108">
        <f>SUM(I21:I26)</f>
        <v>4500</v>
      </c>
    </row>
    <row r="28" spans="1:9" ht="15" thickBot="1">
      <c r="A28" s="67"/>
      <c r="B28" s="67"/>
      <c r="C28" s="104"/>
      <c r="D28" s="105"/>
      <c r="E28" s="105"/>
      <c r="F28" s="72"/>
      <c r="G28" s="72"/>
      <c r="H28" s="72"/>
      <c r="I28" s="72"/>
    </row>
    <row r="29" spans="1:9" ht="15" thickTop="1">
      <c r="A29" s="67"/>
      <c r="B29" s="103" t="s">
        <v>58</v>
      </c>
      <c r="C29" s="103"/>
      <c r="D29" s="103"/>
      <c r="E29" s="103"/>
      <c r="F29" s="116">
        <f>SUM(F27,F19,F12)</f>
        <v>49925</v>
      </c>
      <c r="G29" s="117">
        <f>SUM(G27,G19,G12)</f>
        <v>0</v>
      </c>
      <c r="H29" s="118">
        <f>SUM(H27,H19,H12)</f>
        <v>0</v>
      </c>
      <c r="I29" s="116">
        <f>SUM(I27,I12,I19)</f>
        <v>49925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 t="s">
        <v>133</v>
      </c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09" t="s">
        <v>57</v>
      </c>
      <c r="F33" s="63"/>
      <c r="G33" s="76"/>
      <c r="H33" s="63"/>
      <c r="I33" s="110">
        <v>40385.15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0</v>
      </c>
      <c r="G38" s="63">
        <v>625</v>
      </c>
      <c r="H38" s="63">
        <v>225</v>
      </c>
      <c r="I38" s="73">
        <f t="shared" ref="I38:I59" si="4">SUM(F38+G38-H38)</f>
        <v>400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0</v>
      </c>
      <c r="H39" s="63">
        <v>0</v>
      </c>
      <c r="I39" s="73">
        <f>SUM(F39,G39,-H39)</f>
        <v>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0</v>
      </c>
      <c r="H40" s="63">
        <v>0</v>
      </c>
      <c r="I40" s="73">
        <f t="shared" si="4"/>
        <v>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/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63">
        <v>7899.1</v>
      </c>
      <c r="I44" s="73">
        <f t="shared" si="4"/>
        <v>6560.25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4"/>
        <v>1000</v>
      </c>
    </row>
    <row r="46" spans="1:9">
      <c r="A46" s="67"/>
      <c r="B46" s="67"/>
      <c r="C46" s="67"/>
      <c r="D46" s="67" t="s">
        <v>129</v>
      </c>
      <c r="E46" s="79"/>
      <c r="F46" s="63">
        <v>1000</v>
      </c>
      <c r="G46" s="63">
        <v>0</v>
      </c>
      <c r="H46" s="63">
        <v>0</v>
      </c>
      <c r="I46" s="73">
        <f t="shared" si="4"/>
        <v>1000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0</v>
      </c>
      <c r="H47" s="63">
        <v>3812.2</v>
      </c>
      <c r="I47" s="119">
        <f t="shared" si="4"/>
        <v>-162.19999999999982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0</v>
      </c>
      <c r="I48" s="73">
        <f t="shared" si="4"/>
        <v>1000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0</v>
      </c>
      <c r="I49" s="73">
        <f t="shared" si="4"/>
        <v>1800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0</v>
      </c>
      <c r="I50" s="73">
        <f t="shared" si="4"/>
        <v>2400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99">
        <v>120.78</v>
      </c>
      <c r="I51" s="73">
        <f t="shared" si="4"/>
        <v>609.22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0</v>
      </c>
      <c r="I53" s="73">
        <f t="shared" si="4"/>
        <v>1000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103" t="s">
        <v>30</v>
      </c>
      <c r="D60" s="103"/>
      <c r="E60" s="103"/>
      <c r="F60" s="108">
        <f>SUM(F38:F59)</f>
        <v>31880</v>
      </c>
      <c r="G60" s="108">
        <f>SUM(G38:G59)</f>
        <v>6584.35</v>
      </c>
      <c r="H60" s="108">
        <f>SUM(H38:H59)</f>
        <v>18557.080000000002</v>
      </c>
      <c r="I60" s="108">
        <f>SUM(I38:I59)</f>
        <v>19907.269999999997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0</v>
      </c>
      <c r="I63" s="81">
        <f>SUM(F63,G63,-H63)</f>
        <v>1200</v>
      </c>
    </row>
    <row r="64" spans="1:13">
      <c r="A64" s="67"/>
      <c r="B64" s="67"/>
      <c r="C64" s="103" t="s">
        <v>24</v>
      </c>
      <c r="D64" s="103"/>
      <c r="E64" s="103"/>
      <c r="F64" s="108">
        <f>SUM(F62:F63)</f>
        <v>1700</v>
      </c>
      <c r="G64" s="108">
        <f>SUM(G62:G63)</f>
        <v>0</v>
      </c>
      <c r="H64" s="108">
        <f>ROUND(SUM(H61:H63),5)</f>
        <v>0</v>
      </c>
      <c r="I64" s="108">
        <f>SUM(I62:I63)</f>
        <v>1700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63">
        <v>49.52</v>
      </c>
      <c r="I67" s="80">
        <f t="shared" ref="I67:I80" si="5">SUM(F67+G67-H67)</f>
        <v>2450.48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0</v>
      </c>
      <c r="I68" s="80">
        <f>SUM(F68+G68-H68)</f>
        <v>2500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0</v>
      </c>
      <c r="I71" s="80">
        <f t="shared" si="5"/>
        <v>2000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0</v>
      </c>
      <c r="I72" s="80">
        <f t="shared" si="5"/>
        <v>1250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63">
        <v>0</v>
      </c>
      <c r="H73" s="63">
        <v>0</v>
      </c>
      <c r="I73" s="80">
        <f t="shared" si="5"/>
        <v>5000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0</v>
      </c>
      <c r="I74" s="80">
        <f t="shared" si="5"/>
        <v>500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5"/>
        <v>500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 ht="14.25" customHeight="1" thickBot="1">
      <c r="A80" s="67"/>
      <c r="B80" s="67"/>
      <c r="C80" s="67"/>
      <c r="D80" s="67" t="s">
        <v>120</v>
      </c>
      <c r="E80" s="67"/>
      <c r="F80" s="71">
        <v>0</v>
      </c>
      <c r="G80" s="71">
        <v>0</v>
      </c>
      <c r="H80" s="71">
        <v>0</v>
      </c>
      <c r="I80" s="81">
        <f t="shared" si="5"/>
        <v>0</v>
      </c>
    </row>
    <row r="81" spans="1:9">
      <c r="A81" s="67"/>
      <c r="B81" s="67"/>
      <c r="C81" s="103" t="s">
        <v>7</v>
      </c>
      <c r="D81" s="103"/>
      <c r="E81" s="103"/>
      <c r="F81" s="111">
        <f>SUM(F66:F80)</f>
        <v>18950</v>
      </c>
      <c r="G81" s="111">
        <f>SUM(G66:G80)</f>
        <v>0</v>
      </c>
      <c r="H81" s="111">
        <f>SUM(H66:H80)</f>
        <v>49.52</v>
      </c>
      <c r="I81" s="112">
        <f>SUM(I66:I80)</f>
        <v>18900.48</v>
      </c>
    </row>
    <row r="82" spans="1:9">
      <c r="A82" s="67"/>
      <c r="B82" s="67"/>
      <c r="C82" s="67"/>
      <c r="D82" s="67"/>
      <c r="E82" s="67"/>
      <c r="F82" s="74"/>
      <c r="G82" s="74"/>
      <c r="H82" s="74"/>
      <c r="I82" s="107"/>
    </row>
    <row r="83" spans="1:9" ht="15" thickBot="1">
      <c r="A83" s="67"/>
      <c r="B83" s="67"/>
      <c r="C83" s="103" t="s">
        <v>141</v>
      </c>
      <c r="D83" s="103"/>
      <c r="E83" s="67"/>
      <c r="F83" s="113">
        <f>SUM(F81,F64,F60)</f>
        <v>52530</v>
      </c>
      <c r="G83" s="113">
        <f>SUM(G81,G64,G60)</f>
        <v>6584.35</v>
      </c>
      <c r="H83" s="113">
        <f>SUM(H81,H64,H60)</f>
        <v>18606.600000000002</v>
      </c>
      <c r="I83" s="113">
        <f>SUM(I81,I64,I60)</f>
        <v>40507.75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74"/>
    </row>
    <row r="85" spans="1:9">
      <c r="E85" s="109" t="s">
        <v>5</v>
      </c>
      <c r="F85" s="114"/>
      <c r="G85" s="114"/>
      <c r="H85" s="114"/>
      <c r="I85" s="115">
        <v>54413.29</v>
      </c>
    </row>
    <row r="86" spans="1:9">
      <c r="F86" s="90"/>
      <c r="G86" s="78"/>
      <c r="H86" s="78"/>
      <c r="I86" s="84"/>
    </row>
    <row r="87" spans="1:9">
      <c r="F87" s="78"/>
      <c r="G87" s="85"/>
      <c r="H87" s="78"/>
      <c r="I87" s="86"/>
    </row>
    <row r="88" spans="1:9" ht="15" thickBot="1">
      <c r="F88" s="78"/>
      <c r="G88" s="78"/>
      <c r="H88" s="78"/>
      <c r="I88" s="87"/>
    </row>
    <row r="89" spans="1:9" ht="16" thickTop="1" thickBot="1">
      <c r="A89" s="64"/>
      <c r="B89" s="64"/>
      <c r="C89" s="64"/>
      <c r="D89" s="64"/>
      <c r="E89" s="64"/>
      <c r="F89" s="65" t="s">
        <v>91</v>
      </c>
      <c r="G89" s="65" t="s">
        <v>90</v>
      </c>
      <c r="H89" s="65" t="s">
        <v>89</v>
      </c>
      <c r="I89" s="65" t="s">
        <v>88</v>
      </c>
    </row>
    <row r="90" spans="1:9" ht="15" thickTop="1">
      <c r="F90" s="78"/>
      <c r="G90" s="78"/>
      <c r="H90" s="78"/>
      <c r="I90" s="87"/>
    </row>
    <row r="91" spans="1:9">
      <c r="A91" s="67"/>
      <c r="B91" s="67"/>
      <c r="C91" s="67"/>
      <c r="D91" s="103" t="s">
        <v>119</v>
      </c>
      <c r="E91" s="103"/>
      <c r="F91" s="99"/>
      <c r="G91" s="100">
        <v>0.13</v>
      </c>
      <c r="H91" s="100"/>
      <c r="I91" s="120">
        <v>7765.38</v>
      </c>
    </row>
    <row r="92" spans="1:9">
      <c r="D92" s="82" t="s">
        <v>118</v>
      </c>
      <c r="F92" s="63"/>
      <c r="G92" s="76"/>
      <c r="H92" s="76"/>
      <c r="I92" s="83">
        <v>64729.52</v>
      </c>
    </row>
    <row r="93" spans="1:9">
      <c r="D93" s="101"/>
      <c r="E93" s="101"/>
      <c r="F93" s="99"/>
      <c r="G93" s="100"/>
      <c r="H93" s="100"/>
      <c r="I93" s="102"/>
    </row>
    <row r="94" spans="1:9">
      <c r="D94" s="101"/>
      <c r="E94" s="101"/>
      <c r="F94" s="99"/>
      <c r="G94" s="100"/>
      <c r="H94" s="100"/>
      <c r="I94" s="102"/>
    </row>
    <row r="95" spans="1:9">
      <c r="D95" s="101" t="s">
        <v>100</v>
      </c>
      <c r="E95" s="101"/>
      <c r="F95" s="121"/>
      <c r="G95" s="100"/>
      <c r="H95" s="122"/>
      <c r="I95" s="123">
        <f>SUM(I96:I103)</f>
        <v>26701.86</v>
      </c>
    </row>
    <row r="96" spans="1:9">
      <c r="E96" s="82" t="s">
        <v>112</v>
      </c>
      <c r="F96" s="90">
        <v>3000</v>
      </c>
      <c r="G96" s="96"/>
      <c r="H96" s="96"/>
      <c r="I96" s="90">
        <f>SUM(F96,G96,-H96)</f>
        <v>3000</v>
      </c>
    </row>
    <row r="97" spans="1:9">
      <c r="A97" s="69"/>
      <c r="B97" s="69"/>
      <c r="C97" s="69"/>
      <c r="D97" s="69"/>
      <c r="E97" s="82" t="s">
        <v>97</v>
      </c>
      <c r="F97" s="90">
        <v>1816.66</v>
      </c>
      <c r="G97" s="85"/>
      <c r="H97" s="85"/>
      <c r="I97" s="90">
        <f>SUM(F97,G97,-H97)</f>
        <v>1816.66</v>
      </c>
    </row>
    <row r="98" spans="1:9">
      <c r="A98" s="69"/>
      <c r="B98" s="69"/>
      <c r="C98" s="69"/>
      <c r="D98" s="69"/>
      <c r="E98" s="82" t="s">
        <v>113</v>
      </c>
      <c r="F98" s="90">
        <v>0</v>
      </c>
      <c r="G98" s="85"/>
      <c r="H98" s="85"/>
      <c r="I98" s="90">
        <f>SUM(F98,G98,-H98)</f>
        <v>0</v>
      </c>
    </row>
    <row r="99" spans="1:9">
      <c r="A99" s="69"/>
      <c r="B99" s="69"/>
      <c r="C99" s="69"/>
      <c r="D99" s="69"/>
      <c r="E99" s="82" t="s">
        <v>114</v>
      </c>
      <c r="F99" s="90">
        <v>10000</v>
      </c>
      <c r="G99" s="85"/>
      <c r="H99" s="85"/>
      <c r="I99" s="90">
        <f>SUM(F99,G99,-H99)</f>
        <v>10000</v>
      </c>
    </row>
    <row r="100" spans="1:9">
      <c r="A100" s="69"/>
      <c r="B100" s="69"/>
      <c r="C100" s="69"/>
      <c r="D100" s="69"/>
      <c r="E100" s="82" t="s">
        <v>115</v>
      </c>
      <c r="F100" s="90">
        <v>10000</v>
      </c>
      <c r="G100" s="85"/>
      <c r="H100" s="85"/>
      <c r="I100" s="90">
        <f>SUM(G100,F100,-H100)</f>
        <v>10000</v>
      </c>
    </row>
    <row r="101" spans="1:9">
      <c r="E101" s="97" t="s">
        <v>109</v>
      </c>
      <c r="F101" s="85">
        <v>889.2</v>
      </c>
      <c r="G101" s="98"/>
      <c r="H101" s="85">
        <v>504</v>
      </c>
      <c r="I101" s="90">
        <f>SUM(F101,G101,-H101)</f>
        <v>385.20000000000005</v>
      </c>
    </row>
    <row r="102" spans="1:9">
      <c r="E102" s="97" t="s">
        <v>94</v>
      </c>
      <c r="F102" s="85">
        <v>1500</v>
      </c>
      <c r="G102" s="98"/>
      <c r="H102" s="85"/>
      <c r="I102" s="90">
        <f>SUM(F102,G102,-H102)</f>
        <v>1500</v>
      </c>
    </row>
    <row r="103" spans="1:9">
      <c r="A103" s="69"/>
      <c r="B103" s="69"/>
      <c r="C103" s="69"/>
      <c r="D103" s="69"/>
      <c r="E103" s="82" t="s">
        <v>143</v>
      </c>
      <c r="F103" s="90">
        <v>0</v>
      </c>
      <c r="G103" s="85"/>
      <c r="H103" s="85"/>
      <c r="I103" s="90">
        <f>SUM(F103,G103,-H103)</f>
        <v>0</v>
      </c>
    </row>
    <row r="104" spans="1:9">
      <c r="F104" s="78"/>
      <c r="G104" s="78"/>
      <c r="H104" s="78"/>
      <c r="I104" s="78"/>
    </row>
    <row r="105" spans="1:9">
      <c r="E105" s="88"/>
      <c r="F105" s="78"/>
      <c r="G105" s="78"/>
      <c r="H105" s="78"/>
      <c r="I105" s="78"/>
    </row>
    <row r="106" spans="1:9">
      <c r="F106" s="78"/>
      <c r="G106" s="78"/>
      <c r="H106" s="78"/>
      <c r="I106" s="78"/>
    </row>
    <row r="107" spans="1:9">
      <c r="F107" s="91"/>
      <c r="G107" s="78"/>
      <c r="H107" s="78"/>
      <c r="I107" s="78"/>
    </row>
    <row r="108" spans="1:9"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A112" s="69"/>
      <c r="B112" s="69"/>
      <c r="C112" s="69"/>
      <c r="D112" s="69"/>
      <c r="E112" s="69"/>
      <c r="F112" s="78"/>
      <c r="G112" s="78"/>
      <c r="H112" s="78"/>
      <c r="I112" s="78"/>
    </row>
    <row r="113" spans="1:9">
      <c r="A113" s="69"/>
      <c r="B113" s="69"/>
      <c r="C113" s="69"/>
      <c r="D113" s="69"/>
      <c r="E113" s="69"/>
      <c r="F113" s="78"/>
      <c r="G113" s="78"/>
      <c r="H113" s="78"/>
      <c r="I113" s="78"/>
    </row>
    <row r="114" spans="1:9">
      <c r="A114" s="69"/>
      <c r="B114" s="69"/>
      <c r="C114" s="69"/>
      <c r="D114" s="69"/>
      <c r="E114" s="69"/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
Budget vs. Actual
August 2018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A31" workbookViewId="0">
      <selection activeCell="J92" sqref="J92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0</v>
      </c>
      <c r="I4" s="63">
        <f>SUM(F4+G4-H4)</f>
        <v>5000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0</v>
      </c>
      <c r="H5" s="63">
        <v>1234.8800000000001</v>
      </c>
      <c r="I5" s="63">
        <f>SUM(F5,G5,-H5)</f>
        <v>7065.12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0</v>
      </c>
      <c r="I6" s="63">
        <f t="shared" ref="I6:I11" si="0">SUM(F6+G6-H6)</f>
        <v>8700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0</v>
      </c>
      <c r="I7" s="63">
        <f t="shared" si="0"/>
        <v>6750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0</v>
      </c>
      <c r="H8" s="63">
        <v>0</v>
      </c>
      <c r="I8" s="63">
        <f t="shared" si="0"/>
        <v>700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40450</v>
      </c>
      <c r="G12" s="72">
        <f>ROUND(SUM(G3:G11),5)</f>
        <v>0</v>
      </c>
      <c r="H12" s="72">
        <f>ROUND(SUM(H3:H11),5)</f>
        <v>1234.8800000000001</v>
      </c>
      <c r="I12" s="72">
        <f>ROUND((F12+G12-H12),5)</f>
        <v>39215.120000000003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780.7</v>
      </c>
      <c r="I15" s="63">
        <f t="shared" si="1"/>
        <v>2219.3000000000002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100</v>
      </c>
      <c r="I18" s="106">
        <f t="shared" si="1"/>
        <v>1875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880.7</v>
      </c>
      <c r="I19" s="72">
        <f>SUM(I14:I18)</f>
        <v>4094.3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131</v>
      </c>
      <c r="E21" s="67"/>
      <c r="F21" s="63">
        <v>2500</v>
      </c>
      <c r="G21" s="63">
        <v>975</v>
      </c>
      <c r="H21" s="63">
        <v>0</v>
      </c>
      <c r="I21" s="73">
        <f>SUM(F21+G21-H21)</f>
        <v>3475</v>
      </c>
    </row>
    <row r="22" spans="1:9">
      <c r="A22" s="67"/>
      <c r="B22" s="67"/>
      <c r="C22" s="67"/>
      <c r="D22" s="67" t="s">
        <v>69</v>
      </c>
      <c r="E22" s="67"/>
      <c r="F22" s="63">
        <v>0</v>
      </c>
      <c r="G22" s="63">
        <v>0</v>
      </c>
      <c r="H22" s="63">
        <v>0</v>
      </c>
      <c r="I22" s="73">
        <f t="shared" ref="I22:I26" si="3">SUM(F22+G22-H22)</f>
        <v>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0</v>
      </c>
      <c r="H23" s="63">
        <v>0</v>
      </c>
      <c r="I23" s="73">
        <f t="shared" si="3"/>
        <v>1000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0</v>
      </c>
      <c r="H24" s="63">
        <v>0</v>
      </c>
      <c r="I24" s="73">
        <f t="shared" si="3"/>
        <v>1000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1000</v>
      </c>
      <c r="G26" s="71">
        <v>0</v>
      </c>
      <c r="H26" s="71">
        <v>425</v>
      </c>
      <c r="I26" s="71">
        <f t="shared" si="3"/>
        <v>575</v>
      </c>
    </row>
    <row r="27" spans="1:9">
      <c r="A27" s="67"/>
      <c r="B27" s="67"/>
      <c r="C27" s="183" t="s">
        <v>111</v>
      </c>
      <c r="D27" s="184"/>
      <c r="E27" s="184"/>
      <c r="F27" s="72">
        <f>SUM(F21:F26)</f>
        <v>5500</v>
      </c>
      <c r="G27" s="72">
        <f>SUM(G21:G26)</f>
        <v>975</v>
      </c>
      <c r="H27" s="72">
        <f>SUM(H21:H26)</f>
        <v>425</v>
      </c>
      <c r="I27" s="72">
        <f>SUM(I21:I26)</f>
        <v>6050</v>
      </c>
    </row>
    <row r="28" spans="1:9" ht="15" thickBot="1">
      <c r="A28" s="67"/>
      <c r="B28" s="67"/>
      <c r="C28" s="124"/>
      <c r="D28" s="125"/>
      <c r="E28" s="125"/>
      <c r="F28" s="72"/>
      <c r="G28" s="72"/>
      <c r="H28" s="72"/>
      <c r="I28" s="72"/>
    </row>
    <row r="29" spans="1:9" ht="15" thickTop="1">
      <c r="A29" s="67"/>
      <c r="B29" s="67" t="s">
        <v>58</v>
      </c>
      <c r="C29" s="67"/>
      <c r="D29" s="67"/>
      <c r="E29" s="67"/>
      <c r="F29" s="128">
        <f>SUM(F27,F19,F12)</f>
        <v>50925</v>
      </c>
      <c r="G29" s="129">
        <f>SUM(G27,G19,G12)</f>
        <v>975</v>
      </c>
      <c r="H29" s="130">
        <f>SUM(H27,H19,H12)</f>
        <v>2540.58</v>
      </c>
      <c r="I29" s="128">
        <f>SUM(I27,I12,I19)</f>
        <v>49359.420000000006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 t="s">
        <v>133</v>
      </c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31" t="s">
        <v>57</v>
      </c>
      <c r="F33" s="63"/>
      <c r="G33" s="76"/>
      <c r="H33" s="63"/>
      <c r="I33" s="132">
        <v>49775.27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13905.54</v>
      </c>
      <c r="G38" s="63">
        <v>8730</v>
      </c>
      <c r="H38" s="63">
        <v>14352.2</v>
      </c>
      <c r="I38" s="73">
        <f t="shared" ref="I38:I59" si="4">SUM(F38+G38-H38)</f>
        <v>8283.34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0</v>
      </c>
      <c r="H39" s="63">
        <v>0</v>
      </c>
      <c r="I39" s="73">
        <f>SUM(F39,G39,-H39)</f>
        <v>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50</v>
      </c>
      <c r="H40" s="63">
        <v>0</v>
      </c>
      <c r="I40" s="73">
        <f t="shared" si="4"/>
        <v>50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/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63">
        <v>8514.8799999999992</v>
      </c>
      <c r="I44" s="73">
        <f t="shared" si="4"/>
        <v>5944.4700000000012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4"/>
        <v>1000</v>
      </c>
    </row>
    <row r="46" spans="1:9">
      <c r="A46" s="67"/>
      <c r="B46" s="67"/>
      <c r="C46" s="67"/>
      <c r="D46" s="67" t="s">
        <v>129</v>
      </c>
      <c r="E46" s="79"/>
      <c r="F46" s="63">
        <v>1000</v>
      </c>
      <c r="G46" s="63">
        <v>0</v>
      </c>
      <c r="H46" s="63">
        <v>0</v>
      </c>
      <c r="I46" s="73">
        <f t="shared" si="4"/>
        <v>1000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162.19999999999999</v>
      </c>
      <c r="H47" s="63">
        <v>3812.2</v>
      </c>
      <c r="I47" s="73">
        <f t="shared" si="4"/>
        <v>0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77.7</v>
      </c>
      <c r="I48" s="73">
        <f t="shared" si="4"/>
        <v>922.3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300</v>
      </c>
      <c r="I49" s="73">
        <f t="shared" si="4"/>
        <v>1500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300</v>
      </c>
      <c r="I50" s="73">
        <f t="shared" si="4"/>
        <v>2100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63">
        <v>181.17</v>
      </c>
      <c r="I51" s="73">
        <f t="shared" si="4"/>
        <v>548.83000000000004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0</v>
      </c>
      <c r="I53" s="73">
        <f t="shared" si="4"/>
        <v>1000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67" t="s">
        <v>30</v>
      </c>
      <c r="D60" s="67"/>
      <c r="E60" s="67"/>
      <c r="F60" s="72">
        <f>SUM(F38:F59)</f>
        <v>45785.54</v>
      </c>
      <c r="G60" s="72">
        <f>SUM(G38:G59)</f>
        <v>14901.550000000001</v>
      </c>
      <c r="H60" s="72">
        <f>SUM(H38:H59)</f>
        <v>34038.15</v>
      </c>
      <c r="I60" s="72">
        <f>SUM(I38:I59)</f>
        <v>26648.940000000002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0</v>
      </c>
      <c r="I63" s="81">
        <f>SUM(F63,G63,-H63)</f>
        <v>1200</v>
      </c>
    </row>
    <row r="64" spans="1:13">
      <c r="A64" s="67"/>
      <c r="B64" s="67"/>
      <c r="C64" s="67" t="s">
        <v>24</v>
      </c>
      <c r="D64" s="67"/>
      <c r="E64" s="67"/>
      <c r="F64" s="72">
        <f>SUM(F62:F63)</f>
        <v>1700</v>
      </c>
      <c r="G64" s="72">
        <f>SUM(G62:G63)</f>
        <v>0</v>
      </c>
      <c r="H64" s="72">
        <f>ROUND(SUM(H61:H63),5)</f>
        <v>0</v>
      </c>
      <c r="I64" s="72">
        <f>SUM(I62:I63)</f>
        <v>1700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63">
        <v>160.61000000000001</v>
      </c>
      <c r="I67" s="80">
        <f t="shared" ref="I67:I80" si="5">SUM(F67+G67-H67)</f>
        <v>2339.39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46.25</v>
      </c>
      <c r="I68" s="80">
        <f>SUM(F68+G68-H68)</f>
        <v>2453.75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0</v>
      </c>
      <c r="I71" s="80">
        <f t="shared" si="5"/>
        <v>2000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0</v>
      </c>
      <c r="I72" s="80">
        <f t="shared" si="5"/>
        <v>1250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63">
        <v>0</v>
      </c>
      <c r="H73" s="63">
        <v>0</v>
      </c>
      <c r="I73" s="80">
        <f t="shared" si="5"/>
        <v>5000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124.15</v>
      </c>
      <c r="I74" s="80">
        <f t="shared" si="5"/>
        <v>375.85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0</v>
      </c>
      <c r="I75" s="80">
        <f t="shared" si="5"/>
        <v>500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 ht="14.25" customHeight="1" thickBot="1">
      <c r="A80" s="67"/>
      <c r="B80" s="67"/>
      <c r="C80" s="67"/>
      <c r="D80" s="67" t="s">
        <v>120</v>
      </c>
      <c r="E80" s="67"/>
      <c r="F80" s="71">
        <v>0</v>
      </c>
      <c r="G80" s="71">
        <v>0</v>
      </c>
      <c r="H80" s="71">
        <v>0</v>
      </c>
      <c r="I80" s="81">
        <f t="shared" si="5"/>
        <v>0</v>
      </c>
    </row>
    <row r="81" spans="1:9">
      <c r="A81" s="67"/>
      <c r="B81" s="67"/>
      <c r="C81" s="67" t="s">
        <v>7</v>
      </c>
      <c r="D81" s="67"/>
      <c r="E81" s="67"/>
      <c r="F81" s="74">
        <f>SUM(F66:F80)</f>
        <v>18950</v>
      </c>
      <c r="G81" s="74">
        <f>SUM(G66:G80)</f>
        <v>0</v>
      </c>
      <c r="H81" s="74">
        <f>SUM(H66:H80)</f>
        <v>331.01</v>
      </c>
      <c r="I81" s="107">
        <f>SUM(I66:I80)</f>
        <v>18618.989999999998</v>
      </c>
    </row>
    <row r="82" spans="1:9">
      <c r="A82" s="67"/>
      <c r="B82" s="67"/>
      <c r="C82" s="67"/>
      <c r="D82" s="67"/>
      <c r="E82" s="67"/>
      <c r="F82" s="74"/>
      <c r="G82" s="74"/>
      <c r="H82" s="74"/>
      <c r="I82" s="107"/>
    </row>
    <row r="83" spans="1:9" ht="15" thickBot="1">
      <c r="A83" s="67"/>
      <c r="B83" s="67"/>
      <c r="C83" s="67" t="s">
        <v>141</v>
      </c>
      <c r="D83" s="67"/>
      <c r="E83" s="67"/>
      <c r="F83" s="133">
        <f>SUM(F81,F64,F60)</f>
        <v>66435.540000000008</v>
      </c>
      <c r="G83" s="133">
        <f>SUM(G81,G64,G60)</f>
        <v>14901.550000000001</v>
      </c>
      <c r="H83" s="133">
        <f>SUM(H81,H64,H60)</f>
        <v>34369.160000000003</v>
      </c>
      <c r="I83" s="133">
        <f>SUM(I81,I64,I60)</f>
        <v>46967.93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74"/>
    </row>
    <row r="85" spans="1:9">
      <c r="E85" s="131" t="s">
        <v>5</v>
      </c>
      <c r="F85" s="78"/>
      <c r="G85" s="78"/>
      <c r="H85" s="78"/>
      <c r="I85" s="83">
        <v>47467.519999999997</v>
      </c>
    </row>
    <row r="86" spans="1:9">
      <c r="F86" s="90"/>
      <c r="G86" s="78"/>
      <c r="H86" s="78"/>
      <c r="I86" s="84"/>
    </row>
    <row r="87" spans="1:9">
      <c r="F87" s="78"/>
      <c r="G87" s="85"/>
      <c r="H87" s="78"/>
      <c r="I87" s="86"/>
    </row>
    <row r="88" spans="1:9" ht="15" thickBot="1">
      <c r="F88" s="78"/>
      <c r="G88" s="78"/>
      <c r="H88" s="78"/>
      <c r="I88" s="87"/>
    </row>
    <row r="89" spans="1:9" ht="16" thickTop="1" thickBot="1">
      <c r="A89" s="64"/>
      <c r="B89" s="64"/>
      <c r="C89" s="64"/>
      <c r="D89" s="64"/>
      <c r="E89" s="64"/>
      <c r="F89" s="65" t="s">
        <v>91</v>
      </c>
      <c r="G89" s="65" t="s">
        <v>90</v>
      </c>
      <c r="H89" s="65" t="s">
        <v>89</v>
      </c>
      <c r="I89" s="65" t="s">
        <v>88</v>
      </c>
    </row>
    <row r="90" spans="1:9" ht="15" thickTop="1">
      <c r="F90" s="78"/>
      <c r="G90" s="78"/>
      <c r="H90" s="78"/>
      <c r="I90" s="87"/>
    </row>
    <row r="91" spans="1:9">
      <c r="A91" s="67"/>
      <c r="B91" s="67"/>
      <c r="C91" s="67"/>
      <c r="D91" s="67" t="s">
        <v>119</v>
      </c>
      <c r="E91" s="67"/>
      <c r="F91" s="63"/>
      <c r="G91" s="76">
        <v>0.13</v>
      </c>
      <c r="H91" s="76"/>
      <c r="I91" s="134">
        <v>7765.51</v>
      </c>
    </row>
    <row r="92" spans="1:9">
      <c r="D92" s="82" t="s">
        <v>118</v>
      </c>
      <c r="F92" s="63"/>
      <c r="G92" s="76"/>
      <c r="H92" s="76"/>
      <c r="I92" s="83">
        <v>65138.080000000002</v>
      </c>
    </row>
    <row r="93" spans="1:9">
      <c r="F93" s="63"/>
      <c r="G93" s="76"/>
      <c r="H93" s="76"/>
      <c r="I93" s="135"/>
    </row>
    <row r="94" spans="1:9">
      <c r="F94" s="63"/>
      <c r="G94" s="76"/>
      <c r="H94" s="76"/>
      <c r="I94" s="135"/>
    </row>
    <row r="95" spans="1:9">
      <c r="D95" s="82" t="s">
        <v>100</v>
      </c>
      <c r="F95" s="136"/>
      <c r="G95" s="76"/>
      <c r="H95" s="137"/>
      <c r="I95" s="138">
        <f>SUM(I96:I103)</f>
        <v>26701.86</v>
      </c>
    </row>
    <row r="96" spans="1:9">
      <c r="E96" s="82" t="s">
        <v>112</v>
      </c>
      <c r="F96" s="90">
        <v>3000</v>
      </c>
      <c r="G96" s="96"/>
      <c r="H96" s="96"/>
      <c r="I96" s="90">
        <f>SUM(F96,G96,-H96)</f>
        <v>3000</v>
      </c>
    </row>
    <row r="97" spans="1:9">
      <c r="A97" s="69"/>
      <c r="B97" s="69"/>
      <c r="C97" s="69"/>
      <c r="D97" s="69"/>
      <c r="E97" s="82" t="s">
        <v>97</v>
      </c>
      <c r="F97" s="90">
        <v>1816.66</v>
      </c>
      <c r="G97" s="85"/>
      <c r="H97" s="85"/>
      <c r="I97" s="90">
        <f>SUM(F97,G97,-H97)</f>
        <v>1816.66</v>
      </c>
    </row>
    <row r="98" spans="1:9">
      <c r="A98" s="69"/>
      <c r="B98" s="69"/>
      <c r="C98" s="69"/>
      <c r="D98" s="69"/>
      <c r="E98" s="82" t="s">
        <v>113</v>
      </c>
      <c r="F98" s="90">
        <v>0</v>
      </c>
      <c r="G98" s="85"/>
      <c r="H98" s="85"/>
      <c r="I98" s="90">
        <f>SUM(F98,G98,-H98)</f>
        <v>0</v>
      </c>
    </row>
    <row r="99" spans="1:9">
      <c r="A99" s="69"/>
      <c r="B99" s="69"/>
      <c r="C99" s="69"/>
      <c r="D99" s="69"/>
      <c r="E99" s="82" t="s">
        <v>114</v>
      </c>
      <c r="F99" s="90">
        <v>10000</v>
      </c>
      <c r="G99" s="85"/>
      <c r="H99" s="85"/>
      <c r="I99" s="90">
        <f>SUM(F99,G99,-H99)</f>
        <v>10000</v>
      </c>
    </row>
    <row r="100" spans="1:9">
      <c r="A100" s="69"/>
      <c r="B100" s="69"/>
      <c r="C100" s="69"/>
      <c r="D100" s="69"/>
      <c r="E100" s="82" t="s">
        <v>115</v>
      </c>
      <c r="F100" s="90">
        <v>10000</v>
      </c>
      <c r="G100" s="85"/>
      <c r="H100" s="85"/>
      <c r="I100" s="90">
        <f>SUM(G100,F100,-H100)</f>
        <v>10000</v>
      </c>
    </row>
    <row r="101" spans="1:9">
      <c r="E101" s="97" t="s">
        <v>109</v>
      </c>
      <c r="F101" s="85">
        <v>889.2</v>
      </c>
      <c r="G101" s="98"/>
      <c r="H101" s="85">
        <v>504</v>
      </c>
      <c r="I101" s="90">
        <f>SUM(F101,G101,-H101)</f>
        <v>385.20000000000005</v>
      </c>
    </row>
    <row r="102" spans="1:9">
      <c r="E102" s="97" t="s">
        <v>94</v>
      </c>
      <c r="F102" s="85">
        <v>1500</v>
      </c>
      <c r="G102" s="98"/>
      <c r="H102" s="85"/>
      <c r="I102" s="90">
        <f>SUM(F102,G102,-H102)</f>
        <v>1500</v>
      </c>
    </row>
    <row r="103" spans="1:9">
      <c r="A103" s="69"/>
      <c r="B103" s="69"/>
      <c r="C103" s="69"/>
      <c r="D103" s="69"/>
      <c r="E103" s="82" t="s">
        <v>143</v>
      </c>
      <c r="F103" s="90">
        <v>0</v>
      </c>
      <c r="G103" s="85"/>
      <c r="H103" s="85"/>
      <c r="I103" s="90">
        <f>SUM(F103,G103,-H103)</f>
        <v>0</v>
      </c>
    </row>
    <row r="104" spans="1:9">
      <c r="F104" s="78"/>
      <c r="G104" s="78"/>
      <c r="H104" s="78"/>
      <c r="I104" s="78"/>
    </row>
    <row r="105" spans="1:9">
      <c r="E105" s="88"/>
      <c r="F105" s="78"/>
      <c r="G105" s="78"/>
      <c r="H105" s="78"/>
      <c r="I105" s="78"/>
    </row>
    <row r="106" spans="1:9">
      <c r="F106" s="78"/>
      <c r="G106" s="78"/>
      <c r="H106" s="78"/>
      <c r="I106" s="78"/>
    </row>
    <row r="107" spans="1:9">
      <c r="F107" s="91"/>
      <c r="G107" s="78"/>
      <c r="H107" s="78"/>
      <c r="I107" s="78"/>
    </row>
    <row r="108" spans="1:9"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A112" s="69"/>
      <c r="B112" s="69"/>
      <c r="C112" s="69"/>
      <c r="D112" s="69"/>
      <c r="E112" s="69"/>
      <c r="F112" s="78"/>
      <c r="G112" s="78"/>
      <c r="H112" s="78"/>
      <c r="I112" s="78"/>
    </row>
    <row r="113" spans="1:9">
      <c r="A113" s="69"/>
      <c r="B113" s="69"/>
      <c r="C113" s="69"/>
      <c r="D113" s="69"/>
      <c r="E113" s="69"/>
      <c r="F113" s="78"/>
      <c r="G113" s="78"/>
      <c r="H113" s="78"/>
      <c r="I113" s="78"/>
    </row>
    <row r="114" spans="1:9">
      <c r="A114" s="69"/>
      <c r="B114" s="69"/>
      <c r="C114" s="69"/>
      <c r="D114" s="69"/>
      <c r="E114" s="69"/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
Budget vs. Actual
September 2018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A6" zoomScale="125" workbookViewId="0">
      <selection activeCell="F10" sqref="F10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962.05</v>
      </c>
      <c r="I4" s="63">
        <f>SUM(F4+G4-H4)</f>
        <v>4037.95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0</v>
      </c>
      <c r="H5" s="63">
        <v>2732.83</v>
      </c>
      <c r="I5" s="63">
        <f>SUM(F5,G5,-H5)</f>
        <v>5567.17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31.67</v>
      </c>
      <c r="I6" s="63">
        <f t="shared" ref="I6:I11" si="0">SUM(F6+G6-H6)</f>
        <v>8668.33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989.21</v>
      </c>
      <c r="I7" s="63">
        <f t="shared" si="0"/>
        <v>5760.79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0</v>
      </c>
      <c r="H8" s="63">
        <v>0</v>
      </c>
      <c r="I8" s="63">
        <f t="shared" si="0"/>
        <v>700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3000</v>
      </c>
      <c r="G10" s="63">
        <v>0</v>
      </c>
      <c r="H10" s="63">
        <v>0</v>
      </c>
      <c r="I10" s="63">
        <f t="shared" si="0"/>
        <v>3000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40450</v>
      </c>
      <c r="G12" s="72">
        <f>ROUND(SUM(G3:G11),5)</f>
        <v>0</v>
      </c>
      <c r="H12" s="72">
        <f>ROUND(SUM(H3:H11),5)</f>
        <v>4715.76</v>
      </c>
      <c r="I12" s="72">
        <f>ROUND((F12+G12-H12),5)</f>
        <v>35734.239999999998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780.7</v>
      </c>
      <c r="I15" s="63">
        <f t="shared" si="1"/>
        <v>2219.3000000000002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249.92</v>
      </c>
      <c r="I18" s="106">
        <f t="shared" si="1"/>
        <v>1725.08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1030.6200000000001</v>
      </c>
      <c r="I19" s="72">
        <f>SUM(I14:I18)</f>
        <v>3944.38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144</v>
      </c>
      <c r="E21" s="67"/>
      <c r="F21" s="63">
        <v>2500</v>
      </c>
      <c r="G21" s="63">
        <v>3920.24</v>
      </c>
      <c r="H21" s="63">
        <v>5700</v>
      </c>
      <c r="I21" s="73">
        <f>SUM(F21+G21-H21)</f>
        <v>720.23999999999978</v>
      </c>
    </row>
    <row r="22" spans="1:9">
      <c r="A22" s="67"/>
      <c r="B22" s="67"/>
      <c r="C22" s="67"/>
      <c r="D22" s="67" t="s">
        <v>69</v>
      </c>
      <c r="E22" s="67"/>
      <c r="F22" s="63">
        <v>0</v>
      </c>
      <c r="G22" s="63">
        <v>0</v>
      </c>
      <c r="H22" s="63">
        <v>0</v>
      </c>
      <c r="I22" s="73">
        <f t="shared" ref="I22:I26" si="3">SUM(F22+G22-H22)</f>
        <v>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0</v>
      </c>
      <c r="H23" s="63">
        <v>0</v>
      </c>
      <c r="I23" s="73">
        <f t="shared" si="3"/>
        <v>1000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0</v>
      </c>
      <c r="H24" s="63">
        <v>0</v>
      </c>
      <c r="I24" s="73">
        <f t="shared" si="3"/>
        <v>1000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71">
        <v>1000</v>
      </c>
      <c r="G26" s="71">
        <v>0</v>
      </c>
      <c r="H26" s="71">
        <v>950</v>
      </c>
      <c r="I26" s="71">
        <f t="shared" si="3"/>
        <v>50</v>
      </c>
    </row>
    <row r="27" spans="1:9">
      <c r="A27" s="67"/>
      <c r="B27" s="67"/>
      <c r="C27" s="183" t="s">
        <v>111</v>
      </c>
      <c r="D27" s="184"/>
      <c r="E27" s="184"/>
      <c r="F27" s="72">
        <f>SUM(F21:F26)</f>
        <v>5500</v>
      </c>
      <c r="G27" s="72">
        <f>SUM(G21:G26)</f>
        <v>3920.24</v>
      </c>
      <c r="H27" s="72">
        <f>SUM(H21:H26)</f>
        <v>6650</v>
      </c>
      <c r="I27" s="72">
        <f>SUM(I21:I26)</f>
        <v>2770.24</v>
      </c>
    </row>
    <row r="28" spans="1:9" ht="15" thickBot="1">
      <c r="A28" s="67"/>
      <c r="B28" s="67"/>
      <c r="C28" s="126"/>
      <c r="D28" s="127"/>
      <c r="E28" s="127"/>
      <c r="F28" s="72"/>
      <c r="G28" s="72"/>
      <c r="H28" s="72"/>
      <c r="I28" s="72"/>
    </row>
    <row r="29" spans="1:9" ht="15" thickTop="1">
      <c r="A29" s="67"/>
      <c r="B29" s="67" t="s">
        <v>58</v>
      </c>
      <c r="C29" s="67"/>
      <c r="D29" s="67"/>
      <c r="E29" s="67"/>
      <c r="F29" s="128">
        <f>SUM(F27,F19,F12)</f>
        <v>50925</v>
      </c>
      <c r="G29" s="129">
        <f>SUM(G27,G19,G12)</f>
        <v>3920.24</v>
      </c>
      <c r="H29" s="130">
        <f>SUM(H27,H19,H12)</f>
        <v>12396.380000000001</v>
      </c>
      <c r="I29" s="128">
        <f>SUM(I27,I12,I19)</f>
        <v>42448.859999999993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/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31" t="s">
        <v>57</v>
      </c>
      <c r="F33" s="63"/>
      <c r="G33" s="76"/>
      <c r="H33" s="63"/>
      <c r="I33" s="132">
        <v>42134.01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13905.54</v>
      </c>
      <c r="G38" s="63">
        <v>10200</v>
      </c>
      <c r="H38" s="63">
        <v>14352.2</v>
      </c>
      <c r="I38" s="73">
        <f t="shared" ref="I38:I59" si="4">SUM(F38+G38-H38)</f>
        <v>9753.34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0</v>
      </c>
      <c r="H39" s="63">
        <v>0</v>
      </c>
      <c r="I39" s="73">
        <f>SUM(F39,G39,-H39)</f>
        <v>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70</v>
      </c>
      <c r="H40" s="63">
        <v>0</v>
      </c>
      <c r="I40" s="73">
        <f t="shared" si="4"/>
        <v>70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>
        <v>0</v>
      </c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63">
        <v>8514.8799999999992</v>
      </c>
      <c r="I44" s="73">
        <f t="shared" si="4"/>
        <v>5944.4700000000012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4"/>
        <v>1000</v>
      </c>
    </row>
    <row r="46" spans="1:9">
      <c r="A46" s="67"/>
      <c r="B46" s="67"/>
      <c r="C46" s="67"/>
      <c r="D46" s="67" t="s">
        <v>129</v>
      </c>
      <c r="E46" s="79"/>
      <c r="F46" s="63">
        <v>1000</v>
      </c>
      <c r="G46" s="63">
        <v>0</v>
      </c>
      <c r="H46" s="63">
        <v>0</v>
      </c>
      <c r="I46" s="73">
        <f t="shared" si="4"/>
        <v>1000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162.19999999999999</v>
      </c>
      <c r="H47" s="63">
        <v>3812.2</v>
      </c>
      <c r="I47" s="73">
        <f t="shared" si="4"/>
        <v>0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63">
        <v>77.7</v>
      </c>
      <c r="I48" s="73">
        <f t="shared" si="4"/>
        <v>922.3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1500</v>
      </c>
      <c r="I49" s="73">
        <f t="shared" si="4"/>
        <v>300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1800</v>
      </c>
      <c r="I50" s="73">
        <f t="shared" si="4"/>
        <v>600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63">
        <v>181.17</v>
      </c>
      <c r="I51" s="73">
        <f t="shared" si="4"/>
        <v>548.83000000000004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0</v>
      </c>
      <c r="I53" s="73">
        <f t="shared" si="4"/>
        <v>1000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63">
        <v>75</v>
      </c>
      <c r="I55" s="73">
        <f t="shared" si="4"/>
        <v>425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300</v>
      </c>
      <c r="I57" s="73">
        <f t="shared" si="4"/>
        <v>700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67" t="s">
        <v>30</v>
      </c>
      <c r="D60" s="67"/>
      <c r="E60" s="67"/>
      <c r="F60" s="72">
        <f>SUM(F38:F59)</f>
        <v>45785.54</v>
      </c>
      <c r="G60" s="72">
        <f>SUM(G38:G59)</f>
        <v>16391.55</v>
      </c>
      <c r="H60" s="72">
        <f>SUM(H38:H59)</f>
        <v>37113.15</v>
      </c>
      <c r="I60" s="72">
        <f>SUM(I38:I59)</f>
        <v>25063.940000000002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175</v>
      </c>
      <c r="I63" s="81">
        <f>SUM(F63,G63,-H63)</f>
        <v>1025</v>
      </c>
    </row>
    <row r="64" spans="1:13">
      <c r="A64" s="67"/>
      <c r="B64" s="67"/>
      <c r="C64" s="67" t="s">
        <v>24</v>
      </c>
      <c r="D64" s="67"/>
      <c r="E64" s="67"/>
      <c r="F64" s="72">
        <f>SUM(F62:F63)</f>
        <v>1700</v>
      </c>
      <c r="G64" s="72">
        <f>SUM(G62:G63)</f>
        <v>0</v>
      </c>
      <c r="H64" s="72">
        <f>ROUND(SUM(H61:H63),5)</f>
        <v>175</v>
      </c>
      <c r="I64" s="72">
        <f>SUM(I62:I63)</f>
        <v>1525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63">
        <v>160.61000000000001</v>
      </c>
      <c r="I67" s="80">
        <f t="shared" ref="I67:I80" si="5">SUM(F67+G67-H67)</f>
        <v>2339.39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165.01</v>
      </c>
      <c r="I68" s="80">
        <f>SUM(F68+G68-H68)</f>
        <v>2334.9899999999998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369.88</v>
      </c>
      <c r="I71" s="80">
        <f t="shared" si="5"/>
        <v>1630.12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63">
        <v>0</v>
      </c>
      <c r="I72" s="80">
        <f t="shared" si="5"/>
        <v>1250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63">
        <v>0</v>
      </c>
      <c r="H73" s="63">
        <v>1437.67</v>
      </c>
      <c r="I73" s="80">
        <f t="shared" si="5"/>
        <v>3562.33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124.15</v>
      </c>
      <c r="I74" s="80">
        <f t="shared" si="5"/>
        <v>375.85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63">
        <v>87.53</v>
      </c>
      <c r="I75" s="80">
        <f t="shared" si="5"/>
        <v>412.47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 ht="14.25" customHeight="1" thickBot="1">
      <c r="A80" s="67"/>
      <c r="B80" s="67"/>
      <c r="C80" s="67"/>
      <c r="D80" s="67" t="s">
        <v>120</v>
      </c>
      <c r="E80" s="67"/>
      <c r="F80" s="71">
        <v>0</v>
      </c>
      <c r="G80" s="71">
        <v>0</v>
      </c>
      <c r="H80" s="71">
        <v>0</v>
      </c>
      <c r="I80" s="81">
        <f t="shared" si="5"/>
        <v>0</v>
      </c>
    </row>
    <row r="81" spans="1:9">
      <c r="A81" s="67"/>
      <c r="B81" s="67"/>
      <c r="C81" s="67" t="s">
        <v>7</v>
      </c>
      <c r="D81" s="67"/>
      <c r="E81" s="67"/>
      <c r="F81" s="74">
        <f>SUM(F66:F80)</f>
        <v>18950</v>
      </c>
      <c r="G81" s="74">
        <f>SUM(G66:G80)</f>
        <v>0</v>
      </c>
      <c r="H81" s="74">
        <f>SUM(H66:H80)</f>
        <v>2344.8500000000004</v>
      </c>
      <c r="I81" s="107">
        <f>SUM(I66:I80)</f>
        <v>16605.150000000001</v>
      </c>
    </row>
    <row r="82" spans="1:9">
      <c r="A82" s="67"/>
      <c r="B82" s="67"/>
      <c r="C82" s="67"/>
      <c r="D82" s="67"/>
      <c r="E82" s="67"/>
      <c r="F82" s="74"/>
      <c r="G82" s="74"/>
      <c r="H82" s="74"/>
      <c r="I82" s="107"/>
    </row>
    <row r="83" spans="1:9" ht="15" thickBot="1">
      <c r="A83" s="67"/>
      <c r="B83" s="67"/>
      <c r="C83" s="67" t="s">
        <v>141</v>
      </c>
      <c r="D83" s="67"/>
      <c r="E83" s="67"/>
      <c r="F83" s="133">
        <f>SUM(F81,F64,F60)</f>
        <v>66435.540000000008</v>
      </c>
      <c r="G83" s="133">
        <f>SUM(G81,G64,G60)</f>
        <v>16391.55</v>
      </c>
      <c r="H83" s="133">
        <f>SUM(H81,H64,H60)</f>
        <v>39633</v>
      </c>
      <c r="I83" s="133">
        <f>SUM(I81,I64,I60)</f>
        <v>43194.090000000004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74"/>
    </row>
    <row r="85" spans="1:9">
      <c r="E85" s="131" t="s">
        <v>5</v>
      </c>
      <c r="F85" s="78"/>
      <c r="G85" s="78"/>
      <c r="H85" s="78"/>
      <c r="I85" s="83">
        <v>45325.75</v>
      </c>
    </row>
    <row r="86" spans="1:9">
      <c r="F86" s="90"/>
      <c r="G86" s="78"/>
      <c r="H86" s="78"/>
      <c r="I86" s="84"/>
    </row>
    <row r="87" spans="1:9">
      <c r="F87" s="78"/>
      <c r="G87" s="85"/>
      <c r="H87" s="78"/>
      <c r="I87" s="86"/>
    </row>
    <row r="88" spans="1:9" ht="15" thickBot="1">
      <c r="F88" s="78"/>
      <c r="G88" s="78"/>
      <c r="H88" s="78"/>
      <c r="I88" s="87"/>
    </row>
    <row r="89" spans="1:9" ht="16" thickTop="1" thickBot="1">
      <c r="A89" s="64"/>
      <c r="B89" s="64"/>
      <c r="C89" s="64"/>
      <c r="D89" s="64"/>
      <c r="E89" s="64"/>
      <c r="F89" s="65" t="s">
        <v>91</v>
      </c>
      <c r="G89" s="65" t="s">
        <v>90</v>
      </c>
      <c r="H89" s="65" t="s">
        <v>89</v>
      </c>
      <c r="I89" s="65" t="s">
        <v>88</v>
      </c>
    </row>
    <row r="90" spans="1:9" ht="15" thickTop="1">
      <c r="F90" s="78"/>
      <c r="G90" s="78"/>
      <c r="H90" s="78"/>
      <c r="I90" s="87"/>
    </row>
    <row r="91" spans="1:9">
      <c r="A91" s="67"/>
      <c r="B91" s="67"/>
      <c r="C91" s="67"/>
      <c r="D91" s="67" t="s">
        <v>119</v>
      </c>
      <c r="E91" s="67"/>
      <c r="F91" s="63"/>
      <c r="G91" s="76">
        <v>0.13</v>
      </c>
      <c r="H91" s="76"/>
      <c r="I91" s="134">
        <v>7765.64</v>
      </c>
    </row>
    <row r="92" spans="1:9">
      <c r="D92" s="82" t="s">
        <v>118</v>
      </c>
      <c r="F92" s="63"/>
      <c r="G92" s="76"/>
      <c r="H92" s="76"/>
      <c r="I92" s="83">
        <v>65138.080000000002</v>
      </c>
    </row>
    <row r="93" spans="1:9">
      <c r="F93" s="63"/>
      <c r="G93" s="76"/>
      <c r="H93" s="76"/>
      <c r="I93" s="135"/>
    </row>
    <row r="94" spans="1:9">
      <c r="F94" s="63"/>
      <c r="G94" s="76"/>
      <c r="H94" s="76"/>
      <c r="I94" s="135"/>
    </row>
    <row r="95" spans="1:9">
      <c r="D95" s="82" t="s">
        <v>100</v>
      </c>
      <c r="F95" s="136"/>
      <c r="G95" s="76"/>
      <c r="H95" s="137"/>
      <c r="I95" s="138">
        <f>SUM(I96:I103)</f>
        <v>19251.86</v>
      </c>
    </row>
    <row r="96" spans="1:9">
      <c r="E96" s="82" t="s">
        <v>112</v>
      </c>
      <c r="F96" s="90">
        <v>3000</v>
      </c>
      <c r="G96" s="96">
        <v>250</v>
      </c>
      <c r="H96" s="96"/>
      <c r="I96" s="90">
        <f>SUM(F96,G96,-H96)</f>
        <v>3250</v>
      </c>
    </row>
    <row r="97" spans="1:9">
      <c r="A97" s="69"/>
      <c r="B97" s="69"/>
      <c r="C97" s="69"/>
      <c r="D97" s="69"/>
      <c r="E97" s="82" t="s">
        <v>97</v>
      </c>
      <c r="F97" s="90">
        <v>1816.66</v>
      </c>
      <c r="G97" s="85"/>
      <c r="H97" s="85"/>
      <c r="I97" s="90">
        <f>SUM(F97,G97,-H97)</f>
        <v>1816.66</v>
      </c>
    </row>
    <row r="98" spans="1:9">
      <c r="A98" s="69"/>
      <c r="B98" s="69"/>
      <c r="C98" s="69"/>
      <c r="D98" s="69"/>
      <c r="E98" s="82" t="s">
        <v>113</v>
      </c>
      <c r="F98" s="90">
        <v>0</v>
      </c>
      <c r="G98" s="85"/>
      <c r="H98" s="85"/>
      <c r="I98" s="90">
        <f>SUM(F98,G98,-H98)</f>
        <v>0</v>
      </c>
    </row>
    <row r="99" spans="1:9">
      <c r="A99" s="69"/>
      <c r="B99" s="69"/>
      <c r="C99" s="69"/>
      <c r="D99" s="69"/>
      <c r="E99" s="82" t="s">
        <v>114</v>
      </c>
      <c r="F99" s="90">
        <v>10000</v>
      </c>
      <c r="G99" s="85"/>
      <c r="H99" s="85">
        <v>7700</v>
      </c>
      <c r="I99" s="90">
        <f>SUM(F99,G99,-H99)</f>
        <v>2300</v>
      </c>
    </row>
    <row r="100" spans="1:9">
      <c r="A100" s="69"/>
      <c r="B100" s="69"/>
      <c r="C100" s="69"/>
      <c r="D100" s="69"/>
      <c r="E100" s="82" t="s">
        <v>115</v>
      </c>
      <c r="F100" s="90">
        <v>10000</v>
      </c>
      <c r="G100" s="85"/>
      <c r="H100" s="85"/>
      <c r="I100" s="90">
        <f>SUM(G100,F100,-H100)</f>
        <v>10000</v>
      </c>
    </row>
    <row r="101" spans="1:9">
      <c r="E101" s="97" t="s">
        <v>109</v>
      </c>
      <c r="F101" s="85">
        <v>889.2</v>
      </c>
      <c r="G101" s="98"/>
      <c r="H101" s="85">
        <v>504</v>
      </c>
      <c r="I101" s="90">
        <f>SUM(F101,G101,-H101)</f>
        <v>385.20000000000005</v>
      </c>
    </row>
    <row r="102" spans="1:9">
      <c r="E102" s="97" t="s">
        <v>94</v>
      </c>
      <c r="F102" s="85">
        <v>1500</v>
      </c>
      <c r="G102" s="98"/>
      <c r="H102" s="85"/>
      <c r="I102" s="90">
        <f>SUM(F102,G102,-H102)</f>
        <v>1500</v>
      </c>
    </row>
    <row r="103" spans="1:9">
      <c r="A103" s="69"/>
      <c r="B103" s="69"/>
      <c r="C103" s="69"/>
      <c r="D103" s="69"/>
      <c r="E103" s="82" t="s">
        <v>143</v>
      </c>
      <c r="F103" s="90">
        <v>0</v>
      </c>
      <c r="G103" s="85"/>
      <c r="H103" s="85"/>
      <c r="I103" s="90">
        <f>SUM(F103,G103,-H103)</f>
        <v>0</v>
      </c>
    </row>
    <row r="104" spans="1:9">
      <c r="F104" s="78"/>
      <c r="G104" s="78"/>
      <c r="H104" s="78"/>
      <c r="I104" s="78"/>
    </row>
    <row r="105" spans="1:9">
      <c r="E105" s="88"/>
      <c r="F105" s="78"/>
      <c r="G105" s="78"/>
      <c r="H105" s="78"/>
      <c r="I105" s="78"/>
    </row>
    <row r="106" spans="1:9">
      <c r="F106" s="78"/>
      <c r="G106" s="78"/>
      <c r="H106" s="78"/>
      <c r="I106" s="78"/>
    </row>
    <row r="107" spans="1:9">
      <c r="F107" s="91"/>
      <c r="G107" s="78"/>
      <c r="H107" s="78"/>
      <c r="I107" s="78"/>
    </row>
    <row r="108" spans="1:9"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A112" s="69"/>
      <c r="B112" s="69"/>
      <c r="C112" s="69"/>
      <c r="D112" s="69"/>
      <c r="E112" s="69"/>
      <c r="F112" s="78"/>
      <c r="G112" s="78"/>
      <c r="H112" s="78"/>
      <c r="I112" s="78"/>
    </row>
    <row r="113" spans="1:9">
      <c r="A113" s="69"/>
      <c r="B113" s="69"/>
      <c r="C113" s="69"/>
      <c r="D113" s="69"/>
      <c r="E113" s="69"/>
      <c r="F113" s="78"/>
      <c r="G113" s="78"/>
      <c r="H113" s="78"/>
      <c r="I113" s="78"/>
    </row>
    <row r="114" spans="1:9">
      <c r="A114" s="69"/>
      <c r="B114" s="69"/>
      <c r="C114" s="69"/>
      <c r="D114" s="69"/>
      <c r="E114" s="69"/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DST_x000D_Budget vs. Actual_x000D_October 2018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1"/>
  <sheetViews>
    <sheetView view="pageLayout" topLeftCell="C85" zoomScale="125" workbookViewId="0">
      <selection activeCell="J92" sqref="J92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962.05</v>
      </c>
      <c r="I4" s="63">
        <f>SUM(F4+G4-H4)</f>
        <v>4037.95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99">
        <v>500</v>
      </c>
      <c r="H5" s="63">
        <v>2925.49</v>
      </c>
      <c r="I5" s="63">
        <f>SUM(F5,G5,-H5)</f>
        <v>5874.51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99">
        <v>1536.16</v>
      </c>
      <c r="I6" s="63">
        <f t="shared" ref="I6:I11" si="0">SUM(F6+G6-H6)</f>
        <v>7163.84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989.21</v>
      </c>
      <c r="I7" s="63">
        <f t="shared" si="0"/>
        <v>5760.79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0</v>
      </c>
      <c r="H8" s="99">
        <v>68.48</v>
      </c>
      <c r="I8" s="63">
        <f t="shared" si="0"/>
        <v>631.52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99">
        <v>2500</v>
      </c>
      <c r="G10" s="63">
        <v>0</v>
      </c>
      <c r="H10" s="63">
        <v>0</v>
      </c>
      <c r="I10" s="63">
        <f t="shared" si="0"/>
        <v>2500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39950</v>
      </c>
      <c r="G12" s="72">
        <f>ROUND(SUM(G3:G11),5)</f>
        <v>500</v>
      </c>
      <c r="H12" s="72">
        <f>ROUND(SUM(H3:H11),5)</f>
        <v>6481.39</v>
      </c>
      <c r="I12" s="72">
        <f>ROUND((F12+G12-H12),5)</f>
        <v>33968.61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99">
        <v>880.7</v>
      </c>
      <c r="I15" s="63">
        <f t="shared" si="1"/>
        <v>2119.3000000000002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249.92</v>
      </c>
      <c r="I18" s="106">
        <f t="shared" si="1"/>
        <v>1725.08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1130.6200000000001</v>
      </c>
      <c r="I19" s="72">
        <f>SUM(I14:I18)</f>
        <v>3844.38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144</v>
      </c>
      <c r="E21" s="67"/>
      <c r="F21" s="99">
        <v>2000</v>
      </c>
      <c r="G21" s="99">
        <v>9141.68</v>
      </c>
      <c r="H21" s="63">
        <v>6960.34</v>
      </c>
      <c r="I21" s="73">
        <f>SUM(F21+G21-H21)</f>
        <v>4181.34</v>
      </c>
    </row>
    <row r="22" spans="1:9">
      <c r="A22" s="67"/>
      <c r="B22" s="67"/>
      <c r="C22" s="67"/>
      <c r="D22" s="67" t="s">
        <v>69</v>
      </c>
      <c r="E22" s="67"/>
      <c r="F22" s="99">
        <v>500</v>
      </c>
      <c r="G22" s="63">
        <v>0</v>
      </c>
      <c r="H22" s="63">
        <v>0</v>
      </c>
      <c r="I22" s="73">
        <f t="shared" ref="I22:I26" si="3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99">
        <v>200</v>
      </c>
      <c r="H23" s="63">
        <v>0</v>
      </c>
      <c r="I23" s="73">
        <f t="shared" si="3"/>
        <v>1200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0</v>
      </c>
      <c r="H24" s="63">
        <v>0</v>
      </c>
      <c r="I24" s="73">
        <f t="shared" si="3"/>
        <v>1000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 ht="15" thickBot="1">
      <c r="A26" s="67"/>
      <c r="B26" s="67"/>
      <c r="C26" s="67"/>
      <c r="D26" s="67" t="s">
        <v>136</v>
      </c>
      <c r="E26" s="67"/>
      <c r="F26" s="143">
        <v>1500</v>
      </c>
      <c r="G26" s="71">
        <v>0</v>
      </c>
      <c r="H26" s="143">
        <v>1525</v>
      </c>
      <c r="I26" s="143">
        <f t="shared" si="3"/>
        <v>-25</v>
      </c>
    </row>
    <row r="27" spans="1:9">
      <c r="A27" s="67"/>
      <c r="B27" s="67"/>
      <c r="C27" s="183" t="s">
        <v>111</v>
      </c>
      <c r="D27" s="184"/>
      <c r="E27" s="184"/>
      <c r="F27" s="72">
        <f>SUM(F21:F26)</f>
        <v>6000</v>
      </c>
      <c r="G27" s="72">
        <f>SUM(G21:G26)</f>
        <v>9341.68</v>
      </c>
      <c r="H27" s="72">
        <f>SUM(H21:H26)</f>
        <v>8485.34</v>
      </c>
      <c r="I27" s="72">
        <f>SUM(I21:I26)</f>
        <v>6856.34</v>
      </c>
    </row>
    <row r="28" spans="1:9" ht="15" thickBot="1">
      <c r="A28" s="67"/>
      <c r="B28" s="67"/>
      <c r="C28" s="139"/>
      <c r="D28" s="140"/>
      <c r="E28" s="140"/>
      <c r="F28" s="72"/>
      <c r="G28" s="72"/>
      <c r="H28" s="72"/>
      <c r="I28" s="72"/>
    </row>
    <row r="29" spans="1:9" ht="15" thickTop="1">
      <c r="A29" s="67"/>
      <c r="B29" s="67" t="s">
        <v>58</v>
      </c>
      <c r="C29" s="67"/>
      <c r="D29" s="67"/>
      <c r="E29" s="67"/>
      <c r="F29" s="128">
        <f>SUM(F27,F19,F12)</f>
        <v>50925</v>
      </c>
      <c r="G29" s="129">
        <f>SUM(G27,G19,G12)</f>
        <v>9841.68</v>
      </c>
      <c r="H29" s="130">
        <f>SUM(H27,H19,H12)</f>
        <v>16097.350000000002</v>
      </c>
      <c r="I29" s="128">
        <f>SUM(I27,I12,I19)</f>
        <v>44669.329999999994</v>
      </c>
    </row>
    <row r="30" spans="1:9">
      <c r="A30" s="67"/>
      <c r="B30" s="67"/>
      <c r="C30" s="67"/>
      <c r="D30" s="67"/>
      <c r="E30" s="67"/>
      <c r="F30" s="63"/>
      <c r="G30" s="76"/>
      <c r="H30" s="63"/>
      <c r="I30" s="63" t="s">
        <v>132</v>
      </c>
    </row>
    <row r="31" spans="1:9">
      <c r="A31" s="67"/>
      <c r="B31" s="67"/>
      <c r="C31" s="67"/>
      <c r="D31" s="67"/>
      <c r="E31" s="67"/>
      <c r="F31" s="73"/>
      <c r="G31" s="73"/>
      <c r="H31" s="73"/>
      <c r="I31" s="73"/>
    </row>
    <row r="32" spans="1:9">
      <c r="A32" s="67"/>
      <c r="B32" s="67"/>
      <c r="C32" s="67"/>
      <c r="D32" s="67"/>
      <c r="E32" s="67"/>
      <c r="F32" s="63"/>
      <c r="G32" s="93"/>
      <c r="H32" s="63"/>
      <c r="I32" s="63"/>
    </row>
    <row r="33" spans="1:9">
      <c r="A33" s="67"/>
      <c r="B33" s="67"/>
      <c r="C33" s="67"/>
      <c r="D33" s="67"/>
      <c r="E33" s="131" t="s">
        <v>57</v>
      </c>
      <c r="F33" s="63"/>
      <c r="G33" s="76"/>
      <c r="H33" s="63"/>
      <c r="I33" s="132">
        <v>45652.19</v>
      </c>
    </row>
    <row r="34" spans="1:9">
      <c r="A34" s="67"/>
      <c r="B34" s="67"/>
      <c r="C34" s="67"/>
      <c r="D34" s="67"/>
      <c r="E34" s="67"/>
      <c r="F34" s="63"/>
      <c r="G34" s="76"/>
      <c r="H34" s="63"/>
      <c r="I34" s="77"/>
    </row>
    <row r="35" spans="1:9">
      <c r="A35" s="67"/>
      <c r="B35" s="67"/>
      <c r="C35" s="67"/>
      <c r="D35" s="67"/>
      <c r="E35" s="67"/>
      <c r="F35" s="63"/>
      <c r="G35" s="78"/>
      <c r="H35" s="63"/>
      <c r="I35" s="75"/>
    </row>
    <row r="36" spans="1:9">
      <c r="A36" s="67"/>
      <c r="B36" s="67"/>
      <c r="C36" s="67" t="s">
        <v>56</v>
      </c>
      <c r="D36" s="67"/>
      <c r="E36" s="67"/>
      <c r="F36" s="63"/>
      <c r="G36" s="76"/>
      <c r="H36" s="76"/>
      <c r="I36" s="75"/>
    </row>
    <row r="37" spans="1:9">
      <c r="A37" s="67"/>
      <c r="B37" s="67"/>
      <c r="C37" s="67"/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 t="s">
        <v>134</v>
      </c>
      <c r="E38" s="67"/>
      <c r="F38" s="63">
        <v>13905.54</v>
      </c>
      <c r="G38" s="99">
        <v>11530</v>
      </c>
      <c r="H38" s="99">
        <v>15337.2</v>
      </c>
      <c r="I38" s="73">
        <f t="shared" ref="I38:I59" si="4">SUM(F38+G38-H38)</f>
        <v>10098.34</v>
      </c>
    </row>
    <row r="39" spans="1:9">
      <c r="A39" s="67"/>
      <c r="B39" s="67"/>
      <c r="C39" s="67"/>
      <c r="D39" s="67" t="s">
        <v>130</v>
      </c>
      <c r="E39" s="67"/>
      <c r="F39" s="63">
        <v>0</v>
      </c>
      <c r="G39" s="63">
        <v>0</v>
      </c>
      <c r="H39" s="63">
        <v>0</v>
      </c>
      <c r="I39" s="73">
        <f>SUM(F39,G39,-H39)</f>
        <v>0</v>
      </c>
    </row>
    <row r="40" spans="1:9">
      <c r="A40" s="67"/>
      <c r="B40" s="67"/>
      <c r="C40" s="67"/>
      <c r="D40" s="67" t="s">
        <v>53</v>
      </c>
      <c r="E40" s="67"/>
      <c r="F40" s="63">
        <v>0</v>
      </c>
      <c r="G40" s="63">
        <v>70</v>
      </c>
      <c r="H40" s="63">
        <v>0</v>
      </c>
      <c r="I40" s="73">
        <f t="shared" si="4"/>
        <v>70</v>
      </c>
    </row>
    <row r="41" spans="1:9">
      <c r="A41" s="67"/>
      <c r="B41" s="67"/>
      <c r="C41" s="67"/>
      <c r="D41" s="67" t="s">
        <v>52</v>
      </c>
      <c r="E41" s="67"/>
      <c r="F41" s="63">
        <v>3500</v>
      </c>
      <c r="G41" s="63">
        <v>0</v>
      </c>
      <c r="H41" s="63">
        <v>3500</v>
      </c>
      <c r="I41" s="73">
        <f>SUM(F41,G41,-H41)</f>
        <v>0</v>
      </c>
    </row>
    <row r="42" spans="1:9">
      <c r="A42" s="67"/>
      <c r="B42" s="67"/>
      <c r="C42" s="67"/>
      <c r="D42" s="67" t="s">
        <v>51</v>
      </c>
      <c r="E42" s="67"/>
      <c r="F42" s="63">
        <v>800</v>
      </c>
      <c r="G42" s="63">
        <v>0</v>
      </c>
      <c r="H42" s="63">
        <v>0</v>
      </c>
      <c r="I42" s="73">
        <f t="shared" si="4"/>
        <v>800</v>
      </c>
    </row>
    <row r="43" spans="1:9">
      <c r="A43" s="67"/>
      <c r="B43" s="67"/>
      <c r="C43" s="67"/>
      <c r="D43" s="67" t="s">
        <v>50</v>
      </c>
      <c r="E43" s="67"/>
      <c r="F43" s="63">
        <v>500</v>
      </c>
      <c r="G43" s="63">
        <v>0</v>
      </c>
      <c r="H43" s="63">
        <v>0</v>
      </c>
      <c r="I43" s="73">
        <f t="shared" si="4"/>
        <v>500</v>
      </c>
    </row>
    <row r="44" spans="1:9">
      <c r="A44" s="67"/>
      <c r="B44" s="67"/>
      <c r="C44" s="67"/>
      <c r="D44" s="67" t="s">
        <v>142</v>
      </c>
      <c r="E44" s="67"/>
      <c r="F44" s="63">
        <v>8500</v>
      </c>
      <c r="G44" s="63">
        <v>5959.35</v>
      </c>
      <c r="H44" s="99">
        <v>8814.8799999999992</v>
      </c>
      <c r="I44" s="73">
        <f t="shared" si="4"/>
        <v>5644.4700000000012</v>
      </c>
    </row>
    <row r="45" spans="1:9">
      <c r="A45" s="67"/>
      <c r="B45" s="67"/>
      <c r="C45" s="67"/>
      <c r="D45" s="67" t="s">
        <v>48</v>
      </c>
      <c r="E45" s="67"/>
      <c r="F45" s="63">
        <v>1000</v>
      </c>
      <c r="G45" s="63">
        <v>0</v>
      </c>
      <c r="H45" s="63">
        <v>0</v>
      </c>
      <c r="I45" s="73">
        <f t="shared" si="4"/>
        <v>1000</v>
      </c>
    </row>
    <row r="46" spans="1:9">
      <c r="A46" s="67"/>
      <c r="B46" s="67"/>
      <c r="C46" s="67"/>
      <c r="D46" s="67" t="s">
        <v>129</v>
      </c>
      <c r="E46" s="79"/>
      <c r="F46" s="63">
        <v>1000</v>
      </c>
      <c r="G46" s="63">
        <v>0</v>
      </c>
      <c r="H46" s="63">
        <v>0</v>
      </c>
      <c r="I46" s="73">
        <f t="shared" si="4"/>
        <v>1000</v>
      </c>
    </row>
    <row r="47" spans="1:9">
      <c r="A47" s="67"/>
      <c r="B47" s="67"/>
      <c r="C47" s="67"/>
      <c r="D47" s="67" t="s">
        <v>45</v>
      </c>
      <c r="E47" s="79"/>
      <c r="F47" s="63">
        <v>3650</v>
      </c>
      <c r="G47" s="63">
        <v>162.19999999999999</v>
      </c>
      <c r="H47" s="63">
        <v>3812.2</v>
      </c>
      <c r="I47" s="73">
        <f t="shared" si="4"/>
        <v>0</v>
      </c>
    </row>
    <row r="48" spans="1:9">
      <c r="A48" s="67"/>
      <c r="B48" s="67"/>
      <c r="C48" s="67"/>
      <c r="D48" s="67" t="s">
        <v>44</v>
      </c>
      <c r="E48" s="79"/>
      <c r="F48" s="63">
        <v>1000</v>
      </c>
      <c r="G48" s="63">
        <v>0</v>
      </c>
      <c r="H48" s="99">
        <v>154.31</v>
      </c>
      <c r="I48" s="73">
        <f t="shared" si="4"/>
        <v>845.69</v>
      </c>
    </row>
    <row r="49" spans="1:13">
      <c r="A49" s="67"/>
      <c r="B49" s="67"/>
      <c r="C49" s="67"/>
      <c r="D49" s="67" t="s">
        <v>43</v>
      </c>
      <c r="E49" s="67"/>
      <c r="F49" s="63">
        <v>1800</v>
      </c>
      <c r="G49" s="63">
        <v>0</v>
      </c>
      <c r="H49" s="63">
        <v>1500</v>
      </c>
      <c r="I49" s="73">
        <f t="shared" si="4"/>
        <v>300</v>
      </c>
    </row>
    <row r="50" spans="1:13">
      <c r="A50" s="67"/>
      <c r="B50" s="67"/>
      <c r="C50" s="67"/>
      <c r="D50" s="67" t="s">
        <v>122</v>
      </c>
      <c r="E50" s="67"/>
      <c r="F50" s="63">
        <v>2400</v>
      </c>
      <c r="G50" s="63">
        <v>0</v>
      </c>
      <c r="H50" s="63">
        <v>1800</v>
      </c>
      <c r="I50" s="73">
        <f t="shared" si="4"/>
        <v>600</v>
      </c>
    </row>
    <row r="51" spans="1:13">
      <c r="A51" s="67"/>
      <c r="B51" s="67"/>
      <c r="C51" s="67"/>
      <c r="D51" s="67" t="s">
        <v>40</v>
      </c>
      <c r="E51" s="67"/>
      <c r="F51" s="63">
        <v>730</v>
      </c>
      <c r="G51" s="63">
        <v>0</v>
      </c>
      <c r="H51" s="99">
        <v>241.56</v>
      </c>
      <c r="I51" s="73">
        <f t="shared" si="4"/>
        <v>488.44</v>
      </c>
    </row>
    <row r="52" spans="1:13">
      <c r="A52" s="67"/>
      <c r="B52" s="67"/>
      <c r="C52" s="67"/>
      <c r="D52" s="67" t="s">
        <v>39</v>
      </c>
      <c r="E52" s="67"/>
      <c r="F52" s="63">
        <v>3000</v>
      </c>
      <c r="G52" s="63">
        <v>0</v>
      </c>
      <c r="H52" s="63">
        <v>3000</v>
      </c>
      <c r="I52" s="73">
        <f t="shared" si="4"/>
        <v>0</v>
      </c>
    </row>
    <row r="53" spans="1:13">
      <c r="A53" s="67"/>
      <c r="B53" s="67"/>
      <c r="C53" s="67"/>
      <c r="D53" s="67" t="s">
        <v>38</v>
      </c>
      <c r="E53" s="67"/>
      <c r="F53" s="63">
        <v>1000</v>
      </c>
      <c r="G53" s="63">
        <v>0</v>
      </c>
      <c r="H53" s="63">
        <v>0</v>
      </c>
      <c r="I53" s="73">
        <f t="shared" si="4"/>
        <v>1000</v>
      </c>
    </row>
    <row r="54" spans="1:13">
      <c r="A54" s="67"/>
      <c r="B54" s="67"/>
      <c r="C54" s="67"/>
      <c r="D54" s="67" t="s">
        <v>37</v>
      </c>
      <c r="E54" s="67"/>
      <c r="F54" s="63">
        <v>500</v>
      </c>
      <c r="G54" s="63">
        <v>0</v>
      </c>
      <c r="H54" s="63">
        <v>0</v>
      </c>
      <c r="I54" s="73">
        <f t="shared" si="4"/>
        <v>500</v>
      </c>
    </row>
    <row r="55" spans="1:13">
      <c r="A55" s="67"/>
      <c r="B55" s="67"/>
      <c r="C55" s="67"/>
      <c r="D55" s="67" t="s">
        <v>36</v>
      </c>
      <c r="E55" s="67"/>
      <c r="F55" s="63">
        <v>500</v>
      </c>
      <c r="G55" s="63">
        <v>0</v>
      </c>
      <c r="H55" s="99">
        <v>175</v>
      </c>
      <c r="I55" s="73">
        <f t="shared" si="4"/>
        <v>325</v>
      </c>
    </row>
    <row r="56" spans="1:13">
      <c r="A56" s="67"/>
      <c r="B56" s="67"/>
      <c r="C56" s="67"/>
      <c r="D56" s="67" t="s">
        <v>35</v>
      </c>
      <c r="E56" s="67"/>
      <c r="F56" s="63">
        <v>1000</v>
      </c>
      <c r="G56" s="63">
        <v>0</v>
      </c>
      <c r="H56" s="63">
        <v>0</v>
      </c>
      <c r="I56" s="73">
        <f t="shared" si="4"/>
        <v>1000</v>
      </c>
    </row>
    <row r="57" spans="1:13">
      <c r="A57" s="67"/>
      <c r="B57" s="67"/>
      <c r="C57" s="67"/>
      <c r="D57" s="67" t="s">
        <v>121</v>
      </c>
      <c r="E57" s="67"/>
      <c r="F57" s="63">
        <v>1000</v>
      </c>
      <c r="G57" s="63">
        <v>0</v>
      </c>
      <c r="H57" s="63">
        <v>300</v>
      </c>
      <c r="I57" s="73">
        <f t="shared" si="4"/>
        <v>700</v>
      </c>
    </row>
    <row r="58" spans="1:13">
      <c r="A58" s="67"/>
      <c r="B58" s="67"/>
      <c r="C58" s="67"/>
      <c r="D58" s="67" t="s">
        <v>32</v>
      </c>
      <c r="E58" s="67"/>
      <c r="F58" s="63">
        <v>0</v>
      </c>
      <c r="G58" s="63">
        <v>0</v>
      </c>
      <c r="H58" s="63">
        <v>0</v>
      </c>
      <c r="I58" s="73">
        <f t="shared" si="4"/>
        <v>0</v>
      </c>
    </row>
    <row r="59" spans="1:13" ht="15" thickBot="1">
      <c r="A59" s="67"/>
      <c r="B59" s="67"/>
      <c r="C59" s="67"/>
      <c r="D59" s="67" t="s">
        <v>31</v>
      </c>
      <c r="E59" s="67"/>
      <c r="F59" s="71">
        <v>0</v>
      </c>
      <c r="G59" s="71">
        <v>0</v>
      </c>
      <c r="H59" s="71">
        <v>0</v>
      </c>
      <c r="I59" s="71">
        <f t="shared" si="4"/>
        <v>0</v>
      </c>
      <c r="M59" s="70"/>
    </row>
    <row r="60" spans="1:13">
      <c r="A60" s="67"/>
      <c r="B60" s="67"/>
      <c r="C60" s="67" t="s">
        <v>30</v>
      </c>
      <c r="D60" s="67"/>
      <c r="E60" s="67"/>
      <c r="F60" s="72">
        <f>SUM(F38:F59)</f>
        <v>45785.54</v>
      </c>
      <c r="G60" s="72">
        <f>SUM(G38:G59)</f>
        <v>17721.55</v>
      </c>
      <c r="H60" s="72">
        <f>SUM(H38:H59)</f>
        <v>38635.15</v>
      </c>
      <c r="I60" s="72">
        <f>SUM(I38:I59)</f>
        <v>24871.94</v>
      </c>
    </row>
    <row r="61" spans="1:13">
      <c r="A61" s="67"/>
      <c r="B61" s="67"/>
      <c r="C61" s="67" t="s">
        <v>29</v>
      </c>
      <c r="D61" s="67"/>
      <c r="E61" s="67"/>
      <c r="F61" s="63"/>
      <c r="G61" s="63"/>
      <c r="H61" s="63"/>
      <c r="I61" s="63"/>
    </row>
    <row r="62" spans="1:13">
      <c r="A62" s="67"/>
      <c r="B62" s="67"/>
      <c r="C62" s="67"/>
      <c r="D62" s="67" t="s">
        <v>28</v>
      </c>
      <c r="E62" s="67"/>
      <c r="F62" s="63">
        <v>500</v>
      </c>
      <c r="G62" s="63">
        <v>0</v>
      </c>
      <c r="H62" s="63">
        <v>0</v>
      </c>
      <c r="I62" s="80">
        <f>SUM(F62,G62,-H62)</f>
        <v>500</v>
      </c>
    </row>
    <row r="63" spans="1:13" ht="15" thickBot="1">
      <c r="A63" s="67"/>
      <c r="B63" s="67"/>
      <c r="C63" s="67"/>
      <c r="D63" s="67" t="s">
        <v>27</v>
      </c>
      <c r="E63" s="67"/>
      <c r="F63" s="71">
        <v>1200</v>
      </c>
      <c r="G63" s="71">
        <v>0</v>
      </c>
      <c r="H63" s="71">
        <v>175</v>
      </c>
      <c r="I63" s="81">
        <f>SUM(F63,G63,-H63)</f>
        <v>1025</v>
      </c>
    </row>
    <row r="64" spans="1:13">
      <c r="A64" s="67"/>
      <c r="B64" s="67"/>
      <c r="C64" s="67" t="s">
        <v>24</v>
      </c>
      <c r="D64" s="67"/>
      <c r="E64" s="67"/>
      <c r="F64" s="72">
        <f>SUM(F62:F63)</f>
        <v>1700</v>
      </c>
      <c r="G64" s="72">
        <f>SUM(G62:G63)</f>
        <v>0</v>
      </c>
      <c r="H64" s="72">
        <f>ROUND(SUM(H61:H63),5)</f>
        <v>175</v>
      </c>
      <c r="I64" s="72">
        <f>SUM(I62:I63)</f>
        <v>1525</v>
      </c>
    </row>
    <row r="65" spans="1:9">
      <c r="A65" s="67"/>
      <c r="B65" s="67"/>
      <c r="C65" s="67" t="s">
        <v>23</v>
      </c>
      <c r="D65" s="67"/>
      <c r="E65" s="67"/>
      <c r="F65" s="63"/>
      <c r="G65" s="63"/>
      <c r="H65" s="63"/>
      <c r="I65" s="63"/>
    </row>
    <row r="66" spans="1:9">
      <c r="A66" s="67"/>
      <c r="B66" s="67"/>
      <c r="C66" s="67"/>
      <c r="D66" s="67" t="s">
        <v>22</v>
      </c>
      <c r="E66" s="67"/>
      <c r="F66" s="63">
        <v>400</v>
      </c>
      <c r="G66" s="63">
        <v>0</v>
      </c>
      <c r="H66" s="63">
        <v>0</v>
      </c>
      <c r="I66" s="80">
        <f>SUM(F66+G66-H66)</f>
        <v>400</v>
      </c>
    </row>
    <row r="67" spans="1:9">
      <c r="A67" s="67"/>
      <c r="B67" s="67"/>
      <c r="C67" s="67"/>
      <c r="D67" s="67" t="s">
        <v>21</v>
      </c>
      <c r="E67" s="67"/>
      <c r="F67" s="63">
        <v>2500</v>
      </c>
      <c r="G67" s="63">
        <v>0</v>
      </c>
      <c r="H67" s="99">
        <v>184.61</v>
      </c>
      <c r="I67" s="80">
        <f t="shared" ref="I67:I80" si="5">SUM(F67+G67-H67)</f>
        <v>2315.39</v>
      </c>
    </row>
    <row r="68" spans="1:9">
      <c r="A68" s="67"/>
      <c r="B68" s="67"/>
      <c r="C68" s="67"/>
      <c r="D68" s="67" t="s">
        <v>103</v>
      </c>
      <c r="E68" s="67"/>
      <c r="F68" s="63">
        <v>2500</v>
      </c>
      <c r="G68" s="63">
        <v>0</v>
      </c>
      <c r="H68" s="63">
        <v>165.01</v>
      </c>
      <c r="I68" s="80">
        <f>SUM(F68+G68-H68)</f>
        <v>2334.9899999999998</v>
      </c>
    </row>
    <row r="69" spans="1:9">
      <c r="A69" s="67"/>
      <c r="B69" s="67"/>
      <c r="C69" s="67"/>
      <c r="D69" s="67" t="s">
        <v>20</v>
      </c>
      <c r="E69" s="67"/>
      <c r="F69" s="63">
        <v>0</v>
      </c>
      <c r="G69" s="63">
        <v>0</v>
      </c>
      <c r="H69" s="63">
        <v>0</v>
      </c>
      <c r="I69" s="80">
        <f t="shared" si="5"/>
        <v>0</v>
      </c>
    </row>
    <row r="70" spans="1:9">
      <c r="A70" s="67"/>
      <c r="B70" s="67"/>
      <c r="C70" s="67"/>
      <c r="D70" s="67" t="s">
        <v>123</v>
      </c>
      <c r="E70" s="67"/>
      <c r="F70" s="63">
        <v>2500</v>
      </c>
      <c r="G70" s="63">
        <v>0</v>
      </c>
      <c r="H70" s="63">
        <v>0</v>
      </c>
      <c r="I70" s="80">
        <f>F70+G70-H70</f>
        <v>2500</v>
      </c>
    </row>
    <row r="71" spans="1:9">
      <c r="A71" s="67"/>
      <c r="B71" s="67"/>
      <c r="C71" s="67"/>
      <c r="D71" s="67" t="s">
        <v>124</v>
      </c>
      <c r="E71" s="67"/>
      <c r="F71" s="63">
        <v>2000</v>
      </c>
      <c r="G71" s="63">
        <v>0</v>
      </c>
      <c r="H71" s="63">
        <v>452.91</v>
      </c>
      <c r="I71" s="80">
        <f t="shared" si="5"/>
        <v>1547.09</v>
      </c>
    </row>
    <row r="72" spans="1:9">
      <c r="A72" s="67"/>
      <c r="B72" s="67"/>
      <c r="C72" s="67"/>
      <c r="D72" s="67" t="s">
        <v>125</v>
      </c>
      <c r="E72" s="67"/>
      <c r="F72" s="63">
        <v>1250</v>
      </c>
      <c r="G72" s="63">
        <v>0</v>
      </c>
      <c r="H72" s="99">
        <v>197.21</v>
      </c>
      <c r="I72" s="80">
        <f t="shared" si="5"/>
        <v>1052.79</v>
      </c>
    </row>
    <row r="73" spans="1:9">
      <c r="A73" s="67"/>
      <c r="B73" s="67"/>
      <c r="C73" s="67"/>
      <c r="D73" s="67" t="s">
        <v>126</v>
      </c>
      <c r="E73" s="67"/>
      <c r="F73" s="63">
        <v>5000</v>
      </c>
      <c r="G73" s="99">
        <v>438.51</v>
      </c>
      <c r="H73" s="63">
        <v>1437.67</v>
      </c>
      <c r="I73" s="80">
        <f t="shared" si="5"/>
        <v>4000.84</v>
      </c>
    </row>
    <row r="74" spans="1:9">
      <c r="A74" s="67"/>
      <c r="B74" s="67"/>
      <c r="C74" s="67"/>
      <c r="D74" s="67" t="s">
        <v>127</v>
      </c>
      <c r="E74" s="67"/>
      <c r="F74" s="63">
        <v>500</v>
      </c>
      <c r="G74" s="63">
        <v>0</v>
      </c>
      <c r="H74" s="63">
        <v>216.83</v>
      </c>
      <c r="I74" s="80">
        <f t="shared" si="5"/>
        <v>283.16999999999996</v>
      </c>
    </row>
    <row r="75" spans="1:9">
      <c r="A75" s="67"/>
      <c r="B75" s="67"/>
      <c r="C75" s="67"/>
      <c r="D75" s="67" t="s">
        <v>128</v>
      </c>
      <c r="E75" s="67"/>
      <c r="F75" s="63">
        <v>500</v>
      </c>
      <c r="G75" s="63">
        <v>0</v>
      </c>
      <c r="H75" s="99">
        <v>157.41999999999999</v>
      </c>
      <c r="I75" s="80">
        <f t="shared" si="5"/>
        <v>342.58000000000004</v>
      </c>
    </row>
    <row r="76" spans="1:9">
      <c r="A76" s="67"/>
      <c r="B76" s="67"/>
      <c r="C76" s="67"/>
      <c r="D76" s="67" t="s">
        <v>135</v>
      </c>
      <c r="E76" s="67"/>
      <c r="F76" s="63">
        <v>750</v>
      </c>
      <c r="G76" s="63">
        <v>0</v>
      </c>
      <c r="H76" s="63">
        <v>0</v>
      </c>
      <c r="I76" s="80">
        <f t="shared" si="5"/>
        <v>750</v>
      </c>
    </row>
    <row r="77" spans="1:9">
      <c r="A77" s="67"/>
      <c r="B77" s="67"/>
      <c r="C77" s="67"/>
      <c r="D77" s="67" t="s">
        <v>13</v>
      </c>
      <c r="E77" s="67"/>
      <c r="F77" s="63">
        <v>1000</v>
      </c>
      <c r="G77" s="63">
        <v>0</v>
      </c>
      <c r="H77" s="63">
        <v>0</v>
      </c>
      <c r="I77" s="80">
        <f t="shared" si="5"/>
        <v>1000</v>
      </c>
    </row>
    <row r="78" spans="1:9">
      <c r="A78" s="67"/>
      <c r="B78" s="67"/>
      <c r="C78" s="67"/>
      <c r="D78" s="67" t="s">
        <v>12</v>
      </c>
      <c r="E78" s="67"/>
      <c r="F78" s="63">
        <v>0</v>
      </c>
      <c r="G78" s="63">
        <v>0</v>
      </c>
      <c r="H78" s="63">
        <v>0</v>
      </c>
      <c r="I78" s="80">
        <f t="shared" si="5"/>
        <v>0</v>
      </c>
    </row>
    <row r="79" spans="1:9">
      <c r="A79" s="67"/>
      <c r="B79" s="67"/>
      <c r="C79" s="67"/>
      <c r="D79" s="67" t="s">
        <v>10</v>
      </c>
      <c r="E79" s="67"/>
      <c r="F79" s="73">
        <v>50</v>
      </c>
      <c r="G79" s="63">
        <v>0</v>
      </c>
      <c r="H79" s="63">
        <v>0</v>
      </c>
      <c r="I79" s="80">
        <f t="shared" si="5"/>
        <v>50</v>
      </c>
    </row>
    <row r="80" spans="1:9" ht="14.25" customHeight="1" thickBot="1">
      <c r="A80" s="67"/>
      <c r="B80" s="67"/>
      <c r="C80" s="67"/>
      <c r="D80" s="67" t="s">
        <v>120</v>
      </c>
      <c r="E80" s="67"/>
      <c r="F80" s="71">
        <v>0</v>
      </c>
      <c r="G80" s="71">
        <v>0</v>
      </c>
      <c r="H80" s="71">
        <v>0</v>
      </c>
      <c r="I80" s="81">
        <f t="shared" si="5"/>
        <v>0</v>
      </c>
    </row>
    <row r="81" spans="1:9">
      <c r="A81" s="67"/>
      <c r="B81" s="67"/>
      <c r="C81" s="67" t="s">
        <v>7</v>
      </c>
      <c r="D81" s="67"/>
      <c r="E81" s="67"/>
      <c r="F81" s="74">
        <f>SUM(F66:F80)</f>
        <v>18950</v>
      </c>
      <c r="G81" s="74">
        <f>SUM(G66:G80)</f>
        <v>438.51</v>
      </c>
      <c r="H81" s="74">
        <f>SUM(H66:H80)</f>
        <v>2811.66</v>
      </c>
      <c r="I81" s="107">
        <f>SUM(I66:I80)</f>
        <v>16576.849999999999</v>
      </c>
    </row>
    <row r="82" spans="1:9">
      <c r="A82" s="67"/>
      <c r="B82" s="67"/>
      <c r="C82" s="67"/>
      <c r="D82" s="67"/>
      <c r="E82" s="67"/>
      <c r="F82" s="74"/>
      <c r="G82" s="74"/>
      <c r="H82" s="74"/>
      <c r="I82" s="107"/>
    </row>
    <row r="83" spans="1:9" ht="15" thickBot="1">
      <c r="A83" s="67"/>
      <c r="B83" s="67"/>
      <c r="C83" s="67" t="s">
        <v>141</v>
      </c>
      <c r="D83" s="67"/>
      <c r="E83" s="67"/>
      <c r="F83" s="133">
        <f>SUM(F81,F64,F60)</f>
        <v>66435.540000000008</v>
      </c>
      <c r="G83" s="133">
        <f>SUM(G81,G64,G60)</f>
        <v>18160.059999999998</v>
      </c>
      <c r="H83" s="133">
        <f>SUM(H81,H64,H60)</f>
        <v>41621.81</v>
      </c>
      <c r="I83" s="133">
        <f>SUM(I81,I64,I60)</f>
        <v>42973.789999999994</v>
      </c>
    </row>
    <row r="84" spans="1:9">
      <c r="A84" s="67"/>
      <c r="B84" s="67"/>
      <c r="C84" s="67"/>
      <c r="D84" s="67"/>
      <c r="E84" s="67"/>
      <c r="F84" s="74"/>
      <c r="G84" s="74"/>
      <c r="H84" s="74"/>
      <c r="I84" s="74"/>
    </row>
    <row r="85" spans="1:9">
      <c r="E85" s="131" t="s">
        <v>5</v>
      </c>
      <c r="F85" s="78"/>
      <c r="G85" s="78"/>
      <c r="H85" s="78"/>
      <c r="I85" s="83">
        <v>43763.4</v>
      </c>
    </row>
    <row r="86" spans="1:9">
      <c r="F86" s="90"/>
      <c r="G86" s="78"/>
      <c r="H86" s="78"/>
      <c r="I86" s="84"/>
    </row>
    <row r="87" spans="1:9">
      <c r="F87" s="78"/>
      <c r="G87" s="85"/>
      <c r="H87" s="78"/>
      <c r="I87" s="86"/>
    </row>
    <row r="88" spans="1:9" ht="15" thickBot="1">
      <c r="F88" s="78"/>
      <c r="G88" s="78"/>
      <c r="H88" s="78"/>
      <c r="I88" s="87"/>
    </row>
    <row r="89" spans="1:9" ht="16" thickTop="1" thickBot="1">
      <c r="A89" s="64"/>
      <c r="B89" s="64"/>
      <c r="C89" s="64"/>
      <c r="D89" s="64"/>
      <c r="E89" s="64"/>
      <c r="F89" s="65" t="s">
        <v>91</v>
      </c>
      <c r="G89" s="65" t="s">
        <v>90</v>
      </c>
      <c r="H89" s="65" t="s">
        <v>89</v>
      </c>
      <c r="I89" s="65" t="s">
        <v>88</v>
      </c>
    </row>
    <row r="90" spans="1:9" ht="15" thickTop="1">
      <c r="F90" s="78"/>
      <c r="G90" s="78"/>
      <c r="H90" s="78"/>
      <c r="I90" s="87"/>
    </row>
    <row r="91" spans="1:9">
      <c r="A91" s="67"/>
      <c r="B91" s="67"/>
      <c r="C91" s="67"/>
      <c r="D91" s="67" t="s">
        <v>119</v>
      </c>
      <c r="E91" s="67"/>
      <c r="F91" s="63"/>
      <c r="G91" s="76">
        <v>0.13</v>
      </c>
      <c r="H91" s="76"/>
      <c r="I91" s="134">
        <v>7765.77</v>
      </c>
    </row>
    <row r="92" spans="1:9">
      <c r="D92" s="82" t="s">
        <v>118</v>
      </c>
      <c r="F92" s="63"/>
      <c r="G92" s="76"/>
      <c r="H92" s="76"/>
      <c r="I92" s="83">
        <v>62393.9</v>
      </c>
    </row>
    <row r="93" spans="1:9">
      <c r="F93" s="63"/>
      <c r="G93" s="76"/>
      <c r="H93" s="76"/>
      <c r="I93" s="135"/>
    </row>
    <row r="94" spans="1:9">
      <c r="F94" s="63"/>
      <c r="G94" s="76"/>
      <c r="H94" s="76"/>
      <c r="I94" s="135"/>
    </row>
    <row r="95" spans="1:9">
      <c r="D95" s="82" t="s">
        <v>100</v>
      </c>
      <c r="F95" s="136"/>
      <c r="G95" s="76"/>
      <c r="H95" s="137"/>
      <c r="I95" s="138">
        <f>SUM(I96:I103)</f>
        <v>19251.86</v>
      </c>
    </row>
    <row r="96" spans="1:9">
      <c r="E96" s="82" t="s">
        <v>112</v>
      </c>
      <c r="F96" s="90">
        <v>3000</v>
      </c>
      <c r="G96" s="96">
        <v>250</v>
      </c>
      <c r="H96" s="96"/>
      <c r="I96" s="90">
        <f>SUM(F96,G96,-H96)</f>
        <v>3250</v>
      </c>
    </row>
    <row r="97" spans="1:9">
      <c r="A97" s="69"/>
      <c r="B97" s="69"/>
      <c r="C97" s="69"/>
      <c r="D97" s="69"/>
      <c r="E97" s="82" t="s">
        <v>97</v>
      </c>
      <c r="F97" s="90">
        <v>1816.66</v>
      </c>
      <c r="G97" s="85"/>
      <c r="H97" s="85"/>
      <c r="I97" s="90">
        <f>SUM(F97,G97,-H97)</f>
        <v>1816.66</v>
      </c>
    </row>
    <row r="98" spans="1:9">
      <c r="A98" s="69"/>
      <c r="B98" s="69"/>
      <c r="C98" s="69"/>
      <c r="D98" s="69"/>
      <c r="E98" s="82" t="s">
        <v>113</v>
      </c>
      <c r="F98" s="90">
        <v>0</v>
      </c>
      <c r="G98" s="85"/>
      <c r="H98" s="85"/>
      <c r="I98" s="90">
        <f>SUM(F98,G98,-H98)</f>
        <v>0</v>
      </c>
    </row>
    <row r="99" spans="1:9">
      <c r="A99" s="69"/>
      <c r="B99" s="69"/>
      <c r="C99" s="69"/>
      <c r="D99" s="69"/>
      <c r="E99" s="82" t="s">
        <v>114</v>
      </c>
      <c r="F99" s="90">
        <v>10000</v>
      </c>
      <c r="G99" s="85"/>
      <c r="H99" s="85">
        <v>7700</v>
      </c>
      <c r="I99" s="90">
        <f>SUM(F99,G99,-H99)</f>
        <v>2300</v>
      </c>
    </row>
    <row r="100" spans="1:9">
      <c r="A100" s="69"/>
      <c r="B100" s="69"/>
      <c r="C100" s="69"/>
      <c r="D100" s="69"/>
      <c r="E100" s="82" t="s">
        <v>115</v>
      </c>
      <c r="F100" s="90">
        <v>10000</v>
      </c>
      <c r="G100" s="85"/>
      <c r="H100" s="85"/>
      <c r="I100" s="90">
        <f>SUM(G100,F100,-H100)</f>
        <v>10000</v>
      </c>
    </row>
    <row r="101" spans="1:9">
      <c r="E101" s="97" t="s">
        <v>109</v>
      </c>
      <c r="F101" s="85">
        <v>889.2</v>
      </c>
      <c r="G101" s="98"/>
      <c r="H101" s="85">
        <v>504</v>
      </c>
      <c r="I101" s="90">
        <f>SUM(F101,G101,-H101)</f>
        <v>385.20000000000005</v>
      </c>
    </row>
    <row r="102" spans="1:9">
      <c r="E102" s="97" t="s">
        <v>94</v>
      </c>
      <c r="F102" s="85">
        <v>1500</v>
      </c>
      <c r="G102" s="98"/>
      <c r="H102" s="85"/>
      <c r="I102" s="90">
        <f>SUM(F102,G102,-H102)</f>
        <v>1500</v>
      </c>
    </row>
    <row r="103" spans="1:9">
      <c r="A103" s="69"/>
      <c r="B103" s="69"/>
      <c r="C103" s="69"/>
      <c r="D103" s="69"/>
      <c r="E103" s="82" t="s">
        <v>143</v>
      </c>
      <c r="F103" s="90">
        <v>0</v>
      </c>
      <c r="G103" s="85"/>
      <c r="H103" s="85"/>
      <c r="I103" s="90">
        <f>SUM(F103,G103,-H103)</f>
        <v>0</v>
      </c>
    </row>
    <row r="104" spans="1:9">
      <c r="F104" s="78"/>
      <c r="G104" s="78"/>
      <c r="H104" s="78"/>
      <c r="I104" s="78"/>
    </row>
    <row r="105" spans="1:9">
      <c r="E105" s="88"/>
      <c r="F105" s="78"/>
      <c r="G105" s="78"/>
      <c r="H105" s="78"/>
      <c r="I105" s="78"/>
    </row>
    <row r="106" spans="1:9">
      <c r="F106" s="78"/>
      <c r="G106" s="78"/>
      <c r="H106" s="78"/>
      <c r="I106" s="78"/>
    </row>
    <row r="107" spans="1:9">
      <c r="F107" s="91"/>
      <c r="G107" s="78"/>
      <c r="H107" s="78"/>
      <c r="I107" s="78"/>
    </row>
    <row r="108" spans="1:9"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78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A112" s="69"/>
      <c r="B112" s="69"/>
      <c r="C112" s="69"/>
      <c r="D112" s="69"/>
      <c r="E112" s="69"/>
      <c r="F112" s="78"/>
      <c r="G112" s="78"/>
      <c r="H112" s="78"/>
      <c r="I112" s="78"/>
    </row>
    <row r="113" spans="1:9">
      <c r="A113" s="69"/>
      <c r="B113" s="69"/>
      <c r="C113" s="69"/>
      <c r="D113" s="69"/>
      <c r="E113" s="69"/>
      <c r="F113" s="78"/>
      <c r="G113" s="78"/>
      <c r="H113" s="78"/>
      <c r="I113" s="78"/>
    </row>
    <row r="114" spans="1:9">
      <c r="A114" s="69"/>
      <c r="B114" s="69"/>
      <c r="C114" s="69"/>
      <c r="D114" s="69"/>
      <c r="E114" s="69"/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</sheetData>
  <mergeCells count="3">
    <mergeCell ref="A1:E1"/>
    <mergeCell ref="C20:E20"/>
    <mergeCell ref="C27:E27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DST_x000D_Budget vs. Actual_x000D_November 2018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24"/>
  <sheetViews>
    <sheetView view="pageLayout" topLeftCell="A23" zoomScale="125" workbookViewId="0">
      <selection activeCell="H52" sqref="H52"/>
    </sheetView>
  </sheetViews>
  <sheetFormatPr baseColWidth="10" defaultColWidth="8.83203125" defaultRowHeight="14" x14ac:dyDescent="0"/>
  <cols>
    <col min="1" max="1" width="1" style="82" customWidth="1"/>
    <col min="2" max="2" width="1.83203125" style="82" customWidth="1"/>
    <col min="3" max="3" width="3" style="82" customWidth="1"/>
    <col min="4" max="4" width="40.33203125" style="82" bestFit="1" customWidth="1"/>
    <col min="5" max="5" width="24.6640625" style="82" customWidth="1"/>
    <col min="6" max="6" width="14.1640625" style="89" customWidth="1"/>
    <col min="7" max="7" width="11.6640625" style="89" customWidth="1"/>
    <col min="8" max="8" width="16.33203125" style="89" customWidth="1"/>
    <col min="9" max="9" width="14.5" style="89" customWidth="1"/>
    <col min="10" max="16384" width="8.83203125" style="69"/>
  </cols>
  <sheetData>
    <row r="1" spans="1:14" ht="48.75" customHeight="1" thickBot="1">
      <c r="A1" s="187"/>
      <c r="B1" s="184"/>
      <c r="C1" s="184"/>
      <c r="D1" s="184"/>
      <c r="E1" s="184"/>
    </row>
    <row r="2" spans="1:14" s="66" customFormat="1" ht="16" thickTop="1" thickBot="1">
      <c r="A2" s="64"/>
      <c r="B2" s="64"/>
      <c r="C2" s="64"/>
      <c r="D2" s="64"/>
      <c r="E2" s="64"/>
      <c r="F2" s="65" t="s">
        <v>91</v>
      </c>
      <c r="G2" s="65" t="s">
        <v>90</v>
      </c>
      <c r="H2" s="65" t="s">
        <v>89</v>
      </c>
      <c r="I2" s="65" t="s">
        <v>88</v>
      </c>
    </row>
    <row r="3" spans="1:14" ht="15" thickTop="1">
      <c r="A3" s="67"/>
      <c r="B3" s="67"/>
      <c r="C3" s="67" t="s">
        <v>87</v>
      </c>
      <c r="D3" s="67"/>
      <c r="E3" s="67"/>
      <c r="F3" s="68"/>
      <c r="G3" s="68"/>
      <c r="H3" s="68"/>
      <c r="I3" s="68"/>
    </row>
    <row r="4" spans="1:14">
      <c r="A4" s="67"/>
      <c r="B4" s="67"/>
      <c r="C4" s="67"/>
      <c r="D4" s="67" t="s">
        <v>86</v>
      </c>
      <c r="E4" s="67"/>
      <c r="F4" s="63">
        <v>5000</v>
      </c>
      <c r="G4" s="63">
        <v>0</v>
      </c>
      <c r="H4" s="63">
        <v>962.05</v>
      </c>
      <c r="I4" s="63">
        <f>SUM(F4+G4-H4)</f>
        <v>4037.95</v>
      </c>
      <c r="J4" s="68"/>
    </row>
    <row r="5" spans="1:14">
      <c r="A5" s="67"/>
      <c r="B5" s="67"/>
      <c r="C5" s="67"/>
      <c r="D5" s="67" t="s">
        <v>85</v>
      </c>
      <c r="E5" s="67"/>
      <c r="F5" s="63">
        <v>8300</v>
      </c>
      <c r="G5" s="63">
        <v>500</v>
      </c>
      <c r="H5" s="63">
        <v>3233.25</v>
      </c>
      <c r="I5" s="63">
        <f>SUM(F5,G5,-H5)</f>
        <v>5566.75</v>
      </c>
    </row>
    <row r="6" spans="1:14">
      <c r="A6" s="67"/>
      <c r="B6" s="67"/>
      <c r="C6" s="67"/>
      <c r="D6" s="67" t="s">
        <v>84</v>
      </c>
      <c r="E6" s="67"/>
      <c r="F6" s="63">
        <v>8700</v>
      </c>
      <c r="G6" s="63">
        <v>0</v>
      </c>
      <c r="H6" s="63">
        <v>2132.64</v>
      </c>
      <c r="I6" s="63">
        <f t="shared" ref="I6:I11" si="0">SUM(F6+G6-H6)</f>
        <v>6567.3600000000006</v>
      </c>
      <c r="J6" s="68"/>
    </row>
    <row r="7" spans="1:14">
      <c r="A7" s="67"/>
      <c r="B7" s="67"/>
      <c r="C7" s="67"/>
      <c r="D7" s="67" t="s">
        <v>83</v>
      </c>
      <c r="E7" s="67"/>
      <c r="F7" s="63">
        <v>6750</v>
      </c>
      <c r="G7" s="63">
        <v>0</v>
      </c>
      <c r="H7" s="63">
        <v>1459.95</v>
      </c>
      <c r="I7" s="63">
        <f t="shared" si="0"/>
        <v>5290.05</v>
      </c>
      <c r="J7" s="63"/>
    </row>
    <row r="8" spans="1:14">
      <c r="A8" s="67"/>
      <c r="B8" s="67"/>
      <c r="C8" s="67"/>
      <c r="D8" s="67" t="s">
        <v>82</v>
      </c>
      <c r="E8" s="67"/>
      <c r="F8" s="63">
        <v>700</v>
      </c>
      <c r="G8" s="63">
        <v>60.45</v>
      </c>
      <c r="H8" s="63">
        <v>345.42</v>
      </c>
      <c r="I8" s="63">
        <f t="shared" si="0"/>
        <v>415.03000000000003</v>
      </c>
      <c r="J8" s="68"/>
      <c r="N8" s="70"/>
    </row>
    <row r="9" spans="1:14">
      <c r="A9" s="67"/>
      <c r="B9" s="67"/>
      <c r="C9" s="67"/>
      <c r="D9" s="67" t="s">
        <v>80</v>
      </c>
      <c r="E9" s="67"/>
      <c r="F9" s="63">
        <v>3000</v>
      </c>
      <c r="G9" s="63">
        <v>0</v>
      </c>
      <c r="H9" s="63">
        <v>0</v>
      </c>
      <c r="I9" s="63">
        <f t="shared" si="0"/>
        <v>3000</v>
      </c>
      <c r="J9" s="68"/>
    </row>
    <row r="10" spans="1:14">
      <c r="A10" s="67"/>
      <c r="B10" s="67"/>
      <c r="C10" s="67"/>
      <c r="D10" s="67" t="s">
        <v>79</v>
      </c>
      <c r="E10" s="67"/>
      <c r="F10" s="63">
        <v>2000</v>
      </c>
      <c r="G10" s="63">
        <v>0</v>
      </c>
      <c r="H10" s="63">
        <v>0</v>
      </c>
      <c r="I10" s="63">
        <f t="shared" si="0"/>
        <v>2000</v>
      </c>
      <c r="J10" s="68"/>
    </row>
    <row r="11" spans="1:14" ht="15" thickBot="1">
      <c r="A11" s="67"/>
      <c r="B11" s="67"/>
      <c r="C11" s="67"/>
      <c r="D11" s="67" t="s">
        <v>78</v>
      </c>
      <c r="E11" s="67"/>
      <c r="F11" s="71">
        <v>5000</v>
      </c>
      <c r="G11" s="71">
        <v>0</v>
      </c>
      <c r="H11" s="71">
        <v>0</v>
      </c>
      <c r="I11" s="71">
        <f t="shared" si="0"/>
        <v>5000</v>
      </c>
      <c r="J11" s="68"/>
    </row>
    <row r="12" spans="1:14">
      <c r="A12" s="67"/>
      <c r="B12" s="67"/>
      <c r="C12" s="67" t="s">
        <v>77</v>
      </c>
      <c r="D12" s="67"/>
      <c r="E12" s="67"/>
      <c r="F12" s="72">
        <f>ROUND(SUM(F4:F11),5)</f>
        <v>39450</v>
      </c>
      <c r="G12" s="72">
        <f>ROUND(SUM(G3:G11),5)</f>
        <v>560.45000000000005</v>
      </c>
      <c r="H12" s="72">
        <f>ROUND(SUM(H3:H11),5)</f>
        <v>8133.31</v>
      </c>
      <c r="I12" s="72">
        <f>ROUND((F12+G12-H12),5)</f>
        <v>31877.14</v>
      </c>
      <c r="J12" s="70"/>
    </row>
    <row r="13" spans="1:14" ht="20" customHeight="1">
      <c r="A13" s="67"/>
      <c r="B13" s="67"/>
      <c r="C13" s="67" t="s">
        <v>76</v>
      </c>
      <c r="D13" s="67"/>
      <c r="E13" s="67"/>
      <c r="F13" s="63"/>
      <c r="G13" s="63"/>
      <c r="H13" s="63"/>
      <c r="I13" s="63"/>
    </row>
    <row r="14" spans="1:14">
      <c r="A14" s="67"/>
      <c r="B14" s="67"/>
      <c r="C14" s="67"/>
      <c r="D14" s="67" t="s">
        <v>75</v>
      </c>
      <c r="E14" s="67"/>
      <c r="F14" s="63">
        <v>0</v>
      </c>
      <c r="G14" s="63">
        <v>0</v>
      </c>
      <c r="H14" s="63">
        <v>0</v>
      </c>
      <c r="I14" s="63">
        <f t="shared" ref="I14:I18" si="1">SUM(F14+G14-H14)</f>
        <v>0</v>
      </c>
    </row>
    <row r="15" spans="1:14">
      <c r="A15" s="67"/>
      <c r="B15" s="67"/>
      <c r="C15" s="67"/>
      <c r="D15" s="67" t="s">
        <v>74</v>
      </c>
      <c r="E15" s="67"/>
      <c r="F15" s="63">
        <v>3000</v>
      </c>
      <c r="G15" s="63">
        <v>0</v>
      </c>
      <c r="H15" s="63">
        <v>880.7</v>
      </c>
      <c r="I15" s="63">
        <f t="shared" si="1"/>
        <v>2119.3000000000002</v>
      </c>
    </row>
    <row r="16" spans="1:14">
      <c r="A16" s="67"/>
      <c r="B16" s="67"/>
      <c r="C16" s="67"/>
      <c r="D16" s="67" t="s">
        <v>138</v>
      </c>
      <c r="E16" s="67"/>
      <c r="F16" s="73">
        <v>0</v>
      </c>
      <c r="G16" s="73">
        <v>0</v>
      </c>
      <c r="H16" s="73">
        <v>0</v>
      </c>
      <c r="I16" s="73">
        <f t="shared" ref="I16:I17" si="2">SUM(F16+G16-H16)</f>
        <v>0</v>
      </c>
    </row>
    <row r="17" spans="1:9">
      <c r="A17" s="67"/>
      <c r="B17" s="67"/>
      <c r="C17" s="67"/>
      <c r="D17" s="92" t="s">
        <v>139</v>
      </c>
      <c r="E17" s="67"/>
      <c r="F17" s="73">
        <v>0</v>
      </c>
      <c r="G17" s="73">
        <v>0</v>
      </c>
      <c r="H17" s="73">
        <v>0</v>
      </c>
      <c r="I17" s="73">
        <f t="shared" si="2"/>
        <v>0</v>
      </c>
    </row>
    <row r="18" spans="1:9" ht="15" thickBot="1">
      <c r="A18" s="67"/>
      <c r="B18" s="67"/>
      <c r="C18" s="67"/>
      <c r="D18" s="92" t="s">
        <v>137</v>
      </c>
      <c r="E18" s="67"/>
      <c r="F18" s="106">
        <v>1975</v>
      </c>
      <c r="G18" s="106">
        <v>0</v>
      </c>
      <c r="H18" s="106">
        <v>342.01</v>
      </c>
      <c r="I18" s="106">
        <f t="shared" si="1"/>
        <v>1632.99</v>
      </c>
    </row>
    <row r="19" spans="1:9" ht="15" thickTop="1">
      <c r="A19" s="67"/>
      <c r="B19" s="67"/>
      <c r="C19" s="67" t="s">
        <v>72</v>
      </c>
      <c r="D19" s="67"/>
      <c r="E19" s="67"/>
      <c r="F19" s="72">
        <f>SUM(F14:F18)</f>
        <v>4975</v>
      </c>
      <c r="G19" s="72">
        <f>SUM(G14:G18)</f>
        <v>0</v>
      </c>
      <c r="H19" s="72">
        <f>SUM(H14:H18)</f>
        <v>1222.71</v>
      </c>
      <c r="I19" s="72">
        <f>SUM(I14:I18)</f>
        <v>3752.29</v>
      </c>
    </row>
    <row r="20" spans="1:9">
      <c r="A20" s="67"/>
      <c r="B20" s="67"/>
      <c r="C20" s="183" t="s">
        <v>110</v>
      </c>
      <c r="D20" s="184"/>
      <c r="E20" s="184"/>
      <c r="F20" s="63"/>
      <c r="G20" s="63"/>
      <c r="H20" s="63"/>
      <c r="I20" s="63"/>
    </row>
    <row r="21" spans="1:9" ht="14.25" customHeight="1">
      <c r="A21" s="67"/>
      <c r="B21" s="67"/>
      <c r="C21" s="67"/>
      <c r="D21" s="67" t="s">
        <v>144</v>
      </c>
      <c r="E21" s="67"/>
      <c r="F21" s="63">
        <v>2000</v>
      </c>
      <c r="G21" s="63">
        <v>9141.68</v>
      </c>
      <c r="H21" s="63">
        <v>7134.34</v>
      </c>
      <c r="I21" s="73">
        <f>SUM(F21+G21-H21)</f>
        <v>4007.34</v>
      </c>
    </row>
    <row r="22" spans="1:9">
      <c r="A22" s="67"/>
      <c r="B22" s="67"/>
      <c r="C22" s="67"/>
      <c r="D22" s="67" t="s">
        <v>69</v>
      </c>
      <c r="E22" s="67"/>
      <c r="F22" s="63">
        <v>500</v>
      </c>
      <c r="G22" s="63">
        <v>0</v>
      </c>
      <c r="H22" s="63">
        <v>0</v>
      </c>
      <c r="I22" s="73">
        <f t="shared" ref="I22:I27" si="3">SUM(F22+G22-H22)</f>
        <v>500</v>
      </c>
    </row>
    <row r="23" spans="1:9" ht="15" customHeight="1">
      <c r="A23" s="67"/>
      <c r="B23" s="67"/>
      <c r="C23" s="67"/>
      <c r="D23" s="67" t="s">
        <v>68</v>
      </c>
      <c r="E23" s="67"/>
      <c r="F23" s="63">
        <v>1000</v>
      </c>
      <c r="G23" s="63">
        <v>200</v>
      </c>
      <c r="H23" s="63">
        <v>0</v>
      </c>
      <c r="I23" s="73">
        <f t="shared" si="3"/>
        <v>1200</v>
      </c>
    </row>
    <row r="24" spans="1:9">
      <c r="A24" s="67"/>
      <c r="B24" s="67"/>
      <c r="C24" s="67"/>
      <c r="D24" s="67" t="s">
        <v>117</v>
      </c>
      <c r="E24" s="67"/>
      <c r="F24" s="73">
        <v>1000</v>
      </c>
      <c r="G24" s="63">
        <v>345</v>
      </c>
      <c r="H24" s="63">
        <v>0</v>
      </c>
      <c r="I24" s="73">
        <f t="shared" si="3"/>
        <v>1345</v>
      </c>
    </row>
    <row r="25" spans="1:9">
      <c r="A25" s="67"/>
      <c r="B25" s="67"/>
      <c r="C25" s="67"/>
      <c r="D25" s="67" t="s">
        <v>140</v>
      </c>
      <c r="E25" s="67"/>
      <c r="F25" s="73">
        <v>0</v>
      </c>
      <c r="G25" s="63">
        <v>0</v>
      </c>
      <c r="H25" s="63">
        <v>0</v>
      </c>
      <c r="I25" s="73">
        <f t="shared" si="3"/>
        <v>0</v>
      </c>
    </row>
    <row r="26" spans="1:9">
      <c r="A26" s="67"/>
      <c r="B26" s="67"/>
      <c r="C26" s="67"/>
      <c r="D26" s="67" t="s">
        <v>146</v>
      </c>
      <c r="E26" s="67"/>
      <c r="F26" s="73">
        <v>0</v>
      </c>
      <c r="G26" s="63">
        <v>2450</v>
      </c>
      <c r="H26" s="63">
        <v>0</v>
      </c>
      <c r="I26" s="73">
        <f t="shared" si="3"/>
        <v>2450</v>
      </c>
    </row>
    <row r="27" spans="1:9" ht="15" thickBot="1">
      <c r="A27" s="67"/>
      <c r="B27" s="67"/>
      <c r="C27" s="67"/>
      <c r="D27" s="67" t="s">
        <v>136</v>
      </c>
      <c r="E27" s="67"/>
      <c r="F27" s="71">
        <v>2000</v>
      </c>
      <c r="G27" s="71">
        <v>0</v>
      </c>
      <c r="H27" s="71">
        <v>1650</v>
      </c>
      <c r="I27" s="71">
        <f t="shared" si="3"/>
        <v>350</v>
      </c>
    </row>
    <row r="28" spans="1:9">
      <c r="A28" s="67"/>
      <c r="B28" s="67"/>
      <c r="C28" s="183" t="s">
        <v>111</v>
      </c>
      <c r="D28" s="184"/>
      <c r="E28" s="184"/>
      <c r="F28" s="72">
        <f>SUM(F21:F27)</f>
        <v>6500</v>
      </c>
      <c r="G28" s="72">
        <f>SUM(G21:G27)</f>
        <v>12136.68</v>
      </c>
      <c r="H28" s="72">
        <f>SUM(H21:H27)</f>
        <v>8784.34</v>
      </c>
      <c r="I28" s="72">
        <f>SUM(I21:I27)</f>
        <v>9852.34</v>
      </c>
    </row>
    <row r="29" spans="1:9" ht="15" thickBot="1">
      <c r="A29" s="67"/>
      <c r="B29" s="67"/>
      <c r="C29" s="141"/>
      <c r="D29" s="142"/>
      <c r="E29" s="142"/>
      <c r="F29" s="72"/>
      <c r="G29" s="72"/>
      <c r="H29" s="72"/>
      <c r="I29" s="72"/>
    </row>
    <row r="30" spans="1:9" ht="15" thickTop="1">
      <c r="A30" s="67"/>
      <c r="B30" s="67" t="s">
        <v>58</v>
      </c>
      <c r="C30" s="67"/>
      <c r="D30" s="67"/>
      <c r="E30" s="67"/>
      <c r="F30" s="128">
        <f>SUM(F28,F19,F12)</f>
        <v>50925</v>
      </c>
      <c r="G30" s="129">
        <f>SUM(G28,G19,G12)</f>
        <v>12697.130000000001</v>
      </c>
      <c r="H30" s="130">
        <f>SUM(H28,H19,H12)</f>
        <v>18140.36</v>
      </c>
      <c r="I30" s="128">
        <f>SUM(I28,I12,I19)</f>
        <v>45481.77</v>
      </c>
    </row>
    <row r="31" spans="1:9">
      <c r="A31" s="67"/>
      <c r="B31" s="67"/>
      <c r="C31" s="67"/>
      <c r="D31" s="67"/>
      <c r="E31" s="67"/>
      <c r="F31" s="63"/>
      <c r="G31" s="76"/>
      <c r="H31" s="63"/>
      <c r="I31" s="63" t="s">
        <v>132</v>
      </c>
    </row>
    <row r="32" spans="1:9">
      <c r="A32" s="67"/>
      <c r="B32" s="67"/>
      <c r="C32" s="67"/>
      <c r="D32" s="67"/>
      <c r="E32" s="67"/>
      <c r="F32" s="73"/>
      <c r="G32" s="73"/>
      <c r="H32" s="73"/>
      <c r="I32" s="73"/>
    </row>
    <row r="33" spans="1:9">
      <c r="A33" s="67"/>
      <c r="B33" s="67"/>
      <c r="C33" s="67"/>
      <c r="D33" s="67"/>
      <c r="E33" s="67"/>
      <c r="F33" s="63"/>
      <c r="G33" s="93"/>
      <c r="H33" s="63"/>
      <c r="I33" s="63"/>
    </row>
    <row r="34" spans="1:9">
      <c r="A34" s="67"/>
      <c r="B34" s="67"/>
      <c r="C34" s="67"/>
      <c r="D34" s="67"/>
      <c r="E34" s="131" t="s">
        <v>57</v>
      </c>
      <c r="F34" s="63"/>
      <c r="G34" s="76"/>
      <c r="H34" s="63"/>
      <c r="I34" s="132">
        <v>47660.05</v>
      </c>
    </row>
    <row r="35" spans="1:9">
      <c r="A35" s="67"/>
      <c r="B35" s="67"/>
      <c r="C35" s="67"/>
      <c r="D35" s="67"/>
      <c r="E35" s="67"/>
      <c r="F35" s="63"/>
      <c r="G35" s="76"/>
      <c r="H35" s="63"/>
      <c r="I35" s="77"/>
    </row>
    <row r="36" spans="1:9">
      <c r="A36" s="67"/>
      <c r="B36" s="67"/>
      <c r="C36" s="67"/>
      <c r="D36" s="67"/>
      <c r="E36" s="67"/>
      <c r="F36" s="63"/>
      <c r="G36" s="78"/>
      <c r="H36" s="63"/>
      <c r="I36" s="75"/>
    </row>
    <row r="37" spans="1:9">
      <c r="A37" s="67"/>
      <c r="B37" s="67"/>
      <c r="C37" s="67" t="s">
        <v>56</v>
      </c>
      <c r="D37" s="67"/>
      <c r="E37" s="67"/>
      <c r="F37" s="63"/>
      <c r="G37" s="76"/>
      <c r="H37" s="76"/>
      <c r="I37" s="75"/>
    </row>
    <row r="38" spans="1:9">
      <c r="A38" s="67"/>
      <c r="B38" s="67"/>
      <c r="C38" s="67"/>
      <c r="D38" s="67"/>
      <c r="E38" s="67"/>
      <c r="F38" s="63"/>
      <c r="G38" s="76"/>
      <c r="H38" s="76"/>
      <c r="I38" s="75"/>
    </row>
    <row r="39" spans="1:9">
      <c r="A39" s="67"/>
      <c r="B39" s="67"/>
      <c r="C39" s="67"/>
      <c r="D39" s="67" t="s">
        <v>134</v>
      </c>
      <c r="E39" s="67"/>
      <c r="F39" s="63">
        <v>13905.54</v>
      </c>
      <c r="G39" s="63">
        <v>11850</v>
      </c>
      <c r="H39" s="63">
        <v>15559.2</v>
      </c>
      <c r="I39" s="73">
        <f t="shared" ref="I39:I60" si="4">SUM(F39+G39-H39)</f>
        <v>10196.34</v>
      </c>
    </row>
    <row r="40" spans="1:9">
      <c r="A40" s="67"/>
      <c r="B40" s="67"/>
      <c r="C40" s="67"/>
      <c r="D40" s="67" t="s">
        <v>130</v>
      </c>
      <c r="E40" s="67"/>
      <c r="F40" s="63">
        <v>0</v>
      </c>
      <c r="G40" s="63">
        <v>0</v>
      </c>
      <c r="H40" s="63">
        <v>0</v>
      </c>
      <c r="I40" s="73">
        <f>SUM(F40,G40,-H40)</f>
        <v>0</v>
      </c>
    </row>
    <row r="41" spans="1:9">
      <c r="A41" s="67"/>
      <c r="B41" s="67"/>
      <c r="C41" s="67"/>
      <c r="D41" s="67" t="s">
        <v>53</v>
      </c>
      <c r="E41" s="67"/>
      <c r="F41" s="63">
        <v>0</v>
      </c>
      <c r="G41" s="63">
        <v>70</v>
      </c>
      <c r="H41" s="63">
        <v>0</v>
      </c>
      <c r="I41" s="73">
        <f t="shared" si="4"/>
        <v>70</v>
      </c>
    </row>
    <row r="42" spans="1:9">
      <c r="A42" s="67"/>
      <c r="B42" s="67"/>
      <c r="C42" s="67"/>
      <c r="D42" s="67" t="s">
        <v>52</v>
      </c>
      <c r="E42" s="67"/>
      <c r="F42" s="63">
        <v>3500</v>
      </c>
      <c r="G42" s="63">
        <v>0</v>
      </c>
      <c r="H42" s="63">
        <v>3500</v>
      </c>
      <c r="I42" s="73">
        <f>SUM(F42,G42,-H42)</f>
        <v>0</v>
      </c>
    </row>
    <row r="43" spans="1:9">
      <c r="A43" s="67"/>
      <c r="B43" s="67"/>
      <c r="C43" s="67"/>
      <c r="D43" s="67" t="s">
        <v>51</v>
      </c>
      <c r="E43" s="67"/>
      <c r="F43" s="63">
        <v>800</v>
      </c>
      <c r="G43" s="63">
        <v>0</v>
      </c>
      <c r="H43" s="63">
        <v>0</v>
      </c>
      <c r="I43" s="73">
        <f t="shared" si="4"/>
        <v>800</v>
      </c>
    </row>
    <row r="44" spans="1:9">
      <c r="A44" s="67"/>
      <c r="B44" s="67"/>
      <c r="C44" s="67"/>
      <c r="D44" s="67" t="s">
        <v>50</v>
      </c>
      <c r="E44" s="67"/>
      <c r="F44" s="63">
        <v>500</v>
      </c>
      <c r="G44" s="63">
        <v>0</v>
      </c>
      <c r="H44" s="63">
        <v>0</v>
      </c>
      <c r="I44" s="73">
        <f t="shared" si="4"/>
        <v>500</v>
      </c>
    </row>
    <row r="45" spans="1:9">
      <c r="A45" s="67"/>
      <c r="B45" s="67"/>
      <c r="C45" s="67"/>
      <c r="D45" s="67" t="s">
        <v>142</v>
      </c>
      <c r="E45" s="67"/>
      <c r="F45" s="63">
        <v>8500</v>
      </c>
      <c r="G45" s="63">
        <v>5959.35</v>
      </c>
      <c r="H45" s="63">
        <v>8814.8799999999992</v>
      </c>
      <c r="I45" s="73">
        <f t="shared" si="4"/>
        <v>5644.4700000000012</v>
      </c>
    </row>
    <row r="46" spans="1:9">
      <c r="A46" s="67"/>
      <c r="B46" s="67"/>
      <c r="C46" s="67"/>
      <c r="D46" s="67" t="s">
        <v>48</v>
      </c>
      <c r="E46" s="67"/>
      <c r="F46" s="63">
        <v>1000</v>
      </c>
      <c r="G46" s="63">
        <v>0</v>
      </c>
      <c r="H46" s="63">
        <v>0</v>
      </c>
      <c r="I46" s="73">
        <f t="shared" si="4"/>
        <v>1000</v>
      </c>
    </row>
    <row r="47" spans="1:9">
      <c r="A47" s="67"/>
      <c r="B47" s="67"/>
      <c r="C47" s="67"/>
      <c r="D47" s="67" t="s">
        <v>129</v>
      </c>
      <c r="E47" s="79"/>
      <c r="F47" s="63">
        <v>500</v>
      </c>
      <c r="G47" s="63">
        <v>0</v>
      </c>
      <c r="H47" s="63">
        <v>0</v>
      </c>
      <c r="I47" s="73">
        <f t="shared" si="4"/>
        <v>500</v>
      </c>
    </row>
    <row r="48" spans="1:9">
      <c r="A48" s="67"/>
      <c r="B48" s="67"/>
      <c r="C48" s="67"/>
      <c r="D48" s="67" t="s">
        <v>45</v>
      </c>
      <c r="E48" s="79"/>
      <c r="F48" s="63">
        <v>3650</v>
      </c>
      <c r="G48" s="63">
        <v>162.19999999999999</v>
      </c>
      <c r="H48" s="63">
        <v>3812.2</v>
      </c>
      <c r="I48" s="73">
        <f t="shared" si="4"/>
        <v>0</v>
      </c>
    </row>
    <row r="49" spans="1:13">
      <c r="A49" s="67"/>
      <c r="B49" s="67"/>
      <c r="C49" s="67"/>
      <c r="D49" s="67" t="s">
        <v>44</v>
      </c>
      <c r="E49" s="79"/>
      <c r="F49" s="63">
        <v>1000</v>
      </c>
      <c r="G49" s="63">
        <v>0</v>
      </c>
      <c r="H49" s="63">
        <v>154.31</v>
      </c>
      <c r="I49" s="73">
        <f t="shared" si="4"/>
        <v>845.69</v>
      </c>
    </row>
    <row r="50" spans="1:13">
      <c r="A50" s="67"/>
      <c r="B50" s="67"/>
      <c r="C50" s="67"/>
      <c r="D50" s="67" t="s">
        <v>43</v>
      </c>
      <c r="E50" s="67"/>
      <c r="F50" s="63">
        <v>1800</v>
      </c>
      <c r="G50" s="63">
        <v>0</v>
      </c>
      <c r="H50" s="63">
        <v>1500</v>
      </c>
      <c r="I50" s="73">
        <f t="shared" si="4"/>
        <v>300</v>
      </c>
    </row>
    <row r="51" spans="1:13">
      <c r="A51" s="67"/>
      <c r="B51" s="67"/>
      <c r="C51" s="67"/>
      <c r="D51" s="67" t="s">
        <v>122</v>
      </c>
      <c r="E51" s="67"/>
      <c r="F51" s="63">
        <v>2400</v>
      </c>
      <c r="G51" s="63">
        <v>0</v>
      </c>
      <c r="H51" s="63">
        <v>1800</v>
      </c>
      <c r="I51" s="73">
        <f t="shared" si="4"/>
        <v>600</v>
      </c>
    </row>
    <row r="52" spans="1:13">
      <c r="A52" s="67"/>
      <c r="B52" s="67"/>
      <c r="C52" s="67"/>
      <c r="D52" s="67" t="s">
        <v>40</v>
      </c>
      <c r="E52" s="67"/>
      <c r="F52" s="63">
        <v>730</v>
      </c>
      <c r="G52" s="63">
        <v>0</v>
      </c>
      <c r="H52" s="63">
        <v>301.95</v>
      </c>
      <c r="I52" s="73">
        <f t="shared" si="4"/>
        <v>428.05</v>
      </c>
    </row>
    <row r="53" spans="1:13">
      <c r="A53" s="67"/>
      <c r="B53" s="67"/>
      <c r="C53" s="67"/>
      <c r="D53" s="67" t="s">
        <v>39</v>
      </c>
      <c r="E53" s="67"/>
      <c r="F53" s="63">
        <v>3000</v>
      </c>
      <c r="G53" s="63">
        <v>0</v>
      </c>
      <c r="H53" s="63">
        <v>3000</v>
      </c>
      <c r="I53" s="73">
        <f t="shared" si="4"/>
        <v>0</v>
      </c>
    </row>
    <row r="54" spans="1:13">
      <c r="A54" s="67"/>
      <c r="B54" s="67"/>
      <c r="C54" s="67"/>
      <c r="D54" s="67" t="s">
        <v>38</v>
      </c>
      <c r="E54" s="67"/>
      <c r="F54" s="63">
        <v>1000</v>
      </c>
      <c r="G54" s="63">
        <v>0</v>
      </c>
      <c r="H54" s="63">
        <v>0</v>
      </c>
      <c r="I54" s="73">
        <f t="shared" si="4"/>
        <v>1000</v>
      </c>
    </row>
    <row r="55" spans="1:13">
      <c r="A55" s="67"/>
      <c r="B55" s="67"/>
      <c r="C55" s="67"/>
      <c r="D55" s="67" t="s">
        <v>37</v>
      </c>
      <c r="E55" s="67"/>
      <c r="F55" s="63">
        <v>500</v>
      </c>
      <c r="G55" s="63">
        <v>0</v>
      </c>
      <c r="H55" s="63">
        <v>0</v>
      </c>
      <c r="I55" s="73">
        <f t="shared" si="4"/>
        <v>500</v>
      </c>
    </row>
    <row r="56" spans="1:13">
      <c r="A56" s="67"/>
      <c r="B56" s="67"/>
      <c r="C56" s="67"/>
      <c r="D56" s="67" t="s">
        <v>36</v>
      </c>
      <c r="E56" s="67"/>
      <c r="F56" s="63">
        <v>500</v>
      </c>
      <c r="G56" s="63">
        <v>0</v>
      </c>
      <c r="H56" s="63">
        <v>175</v>
      </c>
      <c r="I56" s="73">
        <f t="shared" si="4"/>
        <v>325</v>
      </c>
    </row>
    <row r="57" spans="1:13">
      <c r="A57" s="67"/>
      <c r="B57" s="67"/>
      <c r="C57" s="67"/>
      <c r="D57" s="67" t="s">
        <v>35</v>
      </c>
      <c r="E57" s="67"/>
      <c r="F57" s="63">
        <v>1000</v>
      </c>
      <c r="G57" s="63">
        <v>0</v>
      </c>
      <c r="H57" s="63">
        <v>0</v>
      </c>
      <c r="I57" s="73">
        <f t="shared" si="4"/>
        <v>1000</v>
      </c>
    </row>
    <row r="58" spans="1:13">
      <c r="A58" s="67"/>
      <c r="B58" s="67"/>
      <c r="C58" s="67"/>
      <c r="D58" s="67" t="s">
        <v>121</v>
      </c>
      <c r="E58" s="67"/>
      <c r="F58" s="63">
        <v>1000</v>
      </c>
      <c r="G58" s="63">
        <v>0</v>
      </c>
      <c r="H58" s="63">
        <v>300</v>
      </c>
      <c r="I58" s="73">
        <f t="shared" si="4"/>
        <v>700</v>
      </c>
    </row>
    <row r="59" spans="1:13">
      <c r="A59" s="67"/>
      <c r="B59" s="67"/>
      <c r="C59" s="67"/>
      <c r="D59" s="67" t="s">
        <v>32</v>
      </c>
      <c r="E59" s="67"/>
      <c r="F59" s="63">
        <v>0</v>
      </c>
      <c r="G59" s="63">
        <v>0</v>
      </c>
      <c r="H59" s="63">
        <v>0</v>
      </c>
      <c r="I59" s="73">
        <f t="shared" si="4"/>
        <v>0</v>
      </c>
    </row>
    <row r="60" spans="1:13" ht="15" thickBot="1">
      <c r="A60" s="67"/>
      <c r="B60" s="67"/>
      <c r="C60" s="67"/>
      <c r="D60" s="67" t="s">
        <v>31</v>
      </c>
      <c r="E60" s="67"/>
      <c r="F60" s="71">
        <v>0</v>
      </c>
      <c r="G60" s="71">
        <v>0</v>
      </c>
      <c r="H60" s="71">
        <v>0</v>
      </c>
      <c r="I60" s="71">
        <f t="shared" si="4"/>
        <v>0</v>
      </c>
      <c r="M60" s="70"/>
    </row>
    <row r="61" spans="1:13">
      <c r="A61" s="67"/>
      <c r="B61" s="67"/>
      <c r="C61" s="67" t="s">
        <v>30</v>
      </c>
      <c r="D61" s="67"/>
      <c r="E61" s="67"/>
      <c r="F61" s="72">
        <f>SUM(F39:F60)</f>
        <v>45285.54</v>
      </c>
      <c r="G61" s="72">
        <f>SUM(G39:G60)</f>
        <v>18041.55</v>
      </c>
      <c r="H61" s="72">
        <f>SUM(H39:H60)</f>
        <v>38917.54</v>
      </c>
      <c r="I61" s="72">
        <f>SUM(I39:I60)</f>
        <v>24409.55</v>
      </c>
    </row>
    <row r="62" spans="1:13">
      <c r="A62" s="67"/>
      <c r="B62" s="67"/>
      <c r="C62" s="67" t="s">
        <v>29</v>
      </c>
      <c r="D62" s="67"/>
      <c r="E62" s="67"/>
      <c r="F62" s="63"/>
      <c r="G62" s="63"/>
      <c r="H62" s="63"/>
      <c r="I62" s="63"/>
    </row>
    <row r="63" spans="1:13">
      <c r="A63" s="67"/>
      <c r="B63" s="67"/>
      <c r="C63" s="67"/>
      <c r="D63" s="67" t="s">
        <v>28</v>
      </c>
      <c r="E63" s="67"/>
      <c r="F63" s="63">
        <v>500</v>
      </c>
      <c r="G63" s="63">
        <v>0</v>
      </c>
      <c r="H63" s="63">
        <v>0</v>
      </c>
      <c r="I63" s="80">
        <f>SUM(F63,G63,-H63)</f>
        <v>500</v>
      </c>
    </row>
    <row r="64" spans="1:13" ht="15" thickBot="1">
      <c r="A64" s="67"/>
      <c r="B64" s="67"/>
      <c r="C64" s="67"/>
      <c r="D64" s="67" t="s">
        <v>27</v>
      </c>
      <c r="E64" s="67"/>
      <c r="F64" s="71">
        <v>1200</v>
      </c>
      <c r="G64" s="71">
        <v>0</v>
      </c>
      <c r="H64" s="71">
        <v>175</v>
      </c>
      <c r="I64" s="81">
        <f>SUM(F64,G64,-H64)</f>
        <v>1025</v>
      </c>
    </row>
    <row r="65" spans="1:9">
      <c r="A65" s="67"/>
      <c r="B65" s="67"/>
      <c r="C65" s="67" t="s">
        <v>24</v>
      </c>
      <c r="D65" s="67"/>
      <c r="E65" s="67"/>
      <c r="F65" s="72">
        <f>SUM(F63:F64)</f>
        <v>1700</v>
      </c>
      <c r="G65" s="72">
        <f>SUM(G63:G64)</f>
        <v>0</v>
      </c>
      <c r="H65" s="72">
        <f>ROUND(SUM(H62:H64),5)</f>
        <v>175</v>
      </c>
      <c r="I65" s="72">
        <f>SUM(I63:I64)</f>
        <v>1525</v>
      </c>
    </row>
    <row r="66" spans="1:9">
      <c r="A66" s="67"/>
      <c r="B66" s="67"/>
      <c r="C66" s="67" t="s">
        <v>23</v>
      </c>
      <c r="D66" s="67"/>
      <c r="E66" s="67"/>
      <c r="F66" s="63"/>
      <c r="G66" s="63"/>
      <c r="H66" s="63"/>
      <c r="I66" s="63"/>
    </row>
    <row r="67" spans="1:9">
      <c r="A67" s="67"/>
      <c r="B67" s="67"/>
      <c r="C67" s="67"/>
      <c r="D67" s="67" t="s">
        <v>22</v>
      </c>
      <c r="E67" s="67"/>
      <c r="F67" s="63">
        <v>400</v>
      </c>
      <c r="G67" s="63">
        <v>0</v>
      </c>
      <c r="H67" s="63">
        <v>0</v>
      </c>
      <c r="I67" s="80">
        <f>SUM(F67+G67-H67)</f>
        <v>400</v>
      </c>
    </row>
    <row r="68" spans="1:9">
      <c r="A68" s="67"/>
      <c r="B68" s="67"/>
      <c r="C68" s="67"/>
      <c r="D68" s="67" t="s">
        <v>21</v>
      </c>
      <c r="E68" s="67"/>
      <c r="F68" s="63">
        <v>2500</v>
      </c>
      <c r="G68" s="63">
        <v>0</v>
      </c>
      <c r="H68" s="63">
        <v>184.61</v>
      </c>
      <c r="I68" s="80">
        <f t="shared" ref="I68:I83" si="5">SUM(F68+G68-H68)</f>
        <v>2315.39</v>
      </c>
    </row>
    <row r="69" spans="1:9">
      <c r="A69" s="67"/>
      <c r="B69" s="67"/>
      <c r="C69" s="67"/>
      <c r="D69" s="67" t="s">
        <v>103</v>
      </c>
      <c r="E69" s="67"/>
      <c r="F69" s="63">
        <v>2500</v>
      </c>
      <c r="G69" s="63">
        <v>0</v>
      </c>
      <c r="H69" s="63">
        <v>1020.99</v>
      </c>
      <c r="I69" s="80">
        <f>SUM(F69+G69-H69)</f>
        <v>1479.01</v>
      </c>
    </row>
    <row r="70" spans="1:9">
      <c r="A70" s="67"/>
      <c r="B70" s="67"/>
      <c r="C70" s="67"/>
      <c r="D70" s="67" t="s">
        <v>20</v>
      </c>
      <c r="E70" s="67"/>
      <c r="F70" s="63">
        <v>0</v>
      </c>
      <c r="G70" s="63">
        <v>0</v>
      </c>
      <c r="H70" s="63">
        <v>0</v>
      </c>
      <c r="I70" s="80">
        <f t="shared" si="5"/>
        <v>0</v>
      </c>
    </row>
    <row r="71" spans="1:9">
      <c r="A71" s="67"/>
      <c r="B71" s="67"/>
      <c r="C71" s="67"/>
      <c r="D71" s="67" t="s">
        <v>123</v>
      </c>
      <c r="E71" s="67"/>
      <c r="F71" s="63">
        <v>2500</v>
      </c>
      <c r="G71" s="63">
        <v>0</v>
      </c>
      <c r="H71" s="63">
        <v>0</v>
      </c>
      <c r="I71" s="80">
        <f>F71+G71-H71</f>
        <v>2500</v>
      </c>
    </row>
    <row r="72" spans="1:9">
      <c r="A72" s="67"/>
      <c r="B72" s="67"/>
      <c r="C72" s="67"/>
      <c r="D72" s="67" t="s">
        <v>124</v>
      </c>
      <c r="E72" s="67"/>
      <c r="F72" s="63">
        <v>2000</v>
      </c>
      <c r="G72" s="63">
        <v>0</v>
      </c>
      <c r="H72" s="63">
        <v>452.91</v>
      </c>
      <c r="I72" s="80">
        <f t="shared" si="5"/>
        <v>1547.09</v>
      </c>
    </row>
    <row r="73" spans="1:9">
      <c r="A73" s="67"/>
      <c r="B73" s="67"/>
      <c r="C73" s="67"/>
      <c r="D73" s="67" t="s">
        <v>125</v>
      </c>
      <c r="E73" s="67"/>
      <c r="F73" s="63">
        <v>1250</v>
      </c>
      <c r="G73" s="63">
        <v>0</v>
      </c>
      <c r="H73" s="63">
        <v>197.21</v>
      </c>
      <c r="I73" s="80">
        <f t="shared" si="5"/>
        <v>1052.79</v>
      </c>
    </row>
    <row r="74" spans="1:9">
      <c r="A74" s="67"/>
      <c r="B74" s="67"/>
      <c r="C74" s="67"/>
      <c r="D74" s="67" t="s">
        <v>126</v>
      </c>
      <c r="E74" s="67"/>
      <c r="F74" s="63">
        <v>5000</v>
      </c>
      <c r="G74" s="63">
        <v>3470.53</v>
      </c>
      <c r="H74" s="63">
        <v>5729.54</v>
      </c>
      <c r="I74" s="80">
        <f t="shared" si="5"/>
        <v>2740.9900000000007</v>
      </c>
    </row>
    <row r="75" spans="1:9">
      <c r="A75" s="67"/>
      <c r="B75" s="67"/>
      <c r="C75" s="67"/>
      <c r="D75" s="67" t="s">
        <v>127</v>
      </c>
      <c r="E75" s="67"/>
      <c r="F75" s="63">
        <v>500</v>
      </c>
      <c r="G75" s="63">
        <v>0</v>
      </c>
      <c r="H75" s="63">
        <v>325.3</v>
      </c>
      <c r="I75" s="80">
        <f t="shared" si="5"/>
        <v>174.7</v>
      </c>
    </row>
    <row r="76" spans="1:9">
      <c r="A76" s="67"/>
      <c r="B76" s="67"/>
      <c r="C76" s="67"/>
      <c r="D76" s="67" t="s">
        <v>128</v>
      </c>
      <c r="E76" s="67"/>
      <c r="F76" s="63">
        <v>500</v>
      </c>
      <c r="G76" s="63">
        <v>0</v>
      </c>
      <c r="H76" s="63">
        <v>157.41999999999999</v>
      </c>
      <c r="I76" s="80">
        <f t="shared" si="5"/>
        <v>342.58000000000004</v>
      </c>
    </row>
    <row r="77" spans="1:9">
      <c r="A77" s="67"/>
      <c r="B77" s="67"/>
      <c r="C77" s="67"/>
      <c r="D77" s="67" t="s">
        <v>135</v>
      </c>
      <c r="E77" s="67"/>
      <c r="F77" s="63">
        <v>750</v>
      </c>
      <c r="G77" s="63">
        <v>0</v>
      </c>
      <c r="H77" s="63">
        <v>0</v>
      </c>
      <c r="I77" s="80">
        <f t="shared" si="5"/>
        <v>750</v>
      </c>
    </row>
    <row r="78" spans="1:9">
      <c r="A78" s="67"/>
      <c r="B78" s="67"/>
      <c r="C78" s="67"/>
      <c r="D78" s="67" t="s">
        <v>13</v>
      </c>
      <c r="E78" s="67"/>
      <c r="F78" s="63">
        <v>1000</v>
      </c>
      <c r="G78" s="63">
        <v>0</v>
      </c>
      <c r="H78" s="63">
        <v>0</v>
      </c>
      <c r="I78" s="80">
        <f t="shared" si="5"/>
        <v>1000</v>
      </c>
    </row>
    <row r="79" spans="1:9">
      <c r="A79" s="67"/>
      <c r="B79" s="67"/>
      <c r="C79" s="67"/>
      <c r="D79" s="67" t="s">
        <v>12</v>
      </c>
      <c r="E79" s="67"/>
      <c r="F79" s="63">
        <v>0</v>
      </c>
      <c r="G79" s="63">
        <v>0</v>
      </c>
      <c r="H79" s="63">
        <v>0</v>
      </c>
      <c r="I79" s="80">
        <f t="shared" si="5"/>
        <v>0</v>
      </c>
    </row>
    <row r="80" spans="1:9">
      <c r="A80" s="67"/>
      <c r="B80" s="67"/>
      <c r="C80" s="67"/>
      <c r="D80" s="67" t="s">
        <v>10</v>
      </c>
      <c r="E80" s="67"/>
      <c r="F80" s="73">
        <v>50</v>
      </c>
      <c r="G80" s="63">
        <v>0</v>
      </c>
      <c r="H80" s="63">
        <v>0</v>
      </c>
      <c r="I80" s="80">
        <f t="shared" si="5"/>
        <v>50</v>
      </c>
    </row>
    <row r="81" spans="1:9">
      <c r="A81" s="67"/>
      <c r="B81" s="67"/>
      <c r="C81" s="67"/>
      <c r="D81" s="67" t="s">
        <v>145</v>
      </c>
      <c r="E81" s="67"/>
      <c r="F81" s="73">
        <v>0</v>
      </c>
      <c r="G81" s="63">
        <v>2450</v>
      </c>
      <c r="H81" s="63">
        <v>1083.77</v>
      </c>
      <c r="I81" s="80">
        <f t="shared" si="5"/>
        <v>1366.23</v>
      </c>
    </row>
    <row r="82" spans="1:9">
      <c r="A82" s="67"/>
      <c r="B82" s="67"/>
      <c r="C82" s="67"/>
      <c r="D82" s="67" t="s">
        <v>147</v>
      </c>
      <c r="E82" s="67"/>
      <c r="F82" s="73">
        <v>500</v>
      </c>
      <c r="G82" s="63">
        <v>0</v>
      </c>
      <c r="H82" s="63">
        <v>0</v>
      </c>
      <c r="I82" s="80">
        <f t="shared" si="5"/>
        <v>500</v>
      </c>
    </row>
    <row r="83" spans="1:9" ht="14.25" customHeight="1" thickBot="1">
      <c r="A83" s="67"/>
      <c r="B83" s="67"/>
      <c r="C83" s="67"/>
      <c r="D83" s="67" t="s">
        <v>120</v>
      </c>
      <c r="E83" s="67"/>
      <c r="F83" s="71">
        <v>0</v>
      </c>
      <c r="G83" s="71">
        <v>0</v>
      </c>
      <c r="H83" s="71">
        <v>0</v>
      </c>
      <c r="I83" s="81">
        <f t="shared" si="5"/>
        <v>0</v>
      </c>
    </row>
    <row r="84" spans="1:9">
      <c r="A84" s="67"/>
      <c r="B84" s="67"/>
      <c r="C84" s="67" t="s">
        <v>7</v>
      </c>
      <c r="D84" s="67"/>
      <c r="E84" s="67"/>
      <c r="F84" s="74">
        <f>SUM(F67:F83)</f>
        <v>19450</v>
      </c>
      <c r="G84" s="74">
        <f>SUM(G67:G83)</f>
        <v>5920.5300000000007</v>
      </c>
      <c r="H84" s="74">
        <f>SUM(H67:H83)</f>
        <v>9151.75</v>
      </c>
      <c r="I84" s="107">
        <f>SUM(I67:I83)</f>
        <v>16218.78</v>
      </c>
    </row>
    <row r="85" spans="1:9">
      <c r="A85" s="67"/>
      <c r="B85" s="67"/>
      <c r="C85" s="67"/>
      <c r="D85" s="67"/>
      <c r="E85" s="67"/>
      <c r="F85" s="74"/>
      <c r="G85" s="74"/>
      <c r="H85" s="74"/>
      <c r="I85" s="107"/>
    </row>
    <row r="86" spans="1:9" ht="15" thickBot="1">
      <c r="A86" s="67"/>
      <c r="B86" s="67"/>
      <c r="C86" s="67" t="s">
        <v>141</v>
      </c>
      <c r="D86" s="67"/>
      <c r="E86" s="67"/>
      <c r="F86" s="133">
        <f>SUM(F84,F65,F61)</f>
        <v>66435.540000000008</v>
      </c>
      <c r="G86" s="133">
        <f>SUM(G84,G65,G61)</f>
        <v>23962.080000000002</v>
      </c>
      <c r="H86" s="133">
        <f>SUM(H84,H65,H61)</f>
        <v>48244.29</v>
      </c>
      <c r="I86" s="133">
        <f>SUM(I84,I65,I61)</f>
        <v>42153.33</v>
      </c>
    </row>
    <row r="87" spans="1:9">
      <c r="A87" s="67"/>
      <c r="B87" s="67"/>
      <c r="C87" s="67"/>
      <c r="D87" s="67"/>
      <c r="E87" s="67"/>
      <c r="F87" s="74"/>
      <c r="G87" s="74"/>
      <c r="H87" s="74"/>
      <c r="I87" s="74"/>
    </row>
    <row r="88" spans="1:9">
      <c r="E88" s="131" t="s">
        <v>5</v>
      </c>
      <c r="F88" s="78"/>
      <c r="G88" s="78"/>
      <c r="H88" s="78"/>
      <c r="I88" s="83">
        <v>39569.47</v>
      </c>
    </row>
    <row r="89" spans="1:9">
      <c r="F89" s="90"/>
      <c r="G89" s="78"/>
      <c r="H89" s="78"/>
      <c r="I89" s="84"/>
    </row>
    <row r="90" spans="1:9">
      <c r="F90" s="78"/>
      <c r="G90" s="85"/>
      <c r="H90" s="78"/>
      <c r="I90" s="86"/>
    </row>
    <row r="91" spans="1:9" ht="15" thickBot="1">
      <c r="F91" s="78"/>
      <c r="G91" s="78"/>
      <c r="H91" s="78"/>
      <c r="I91" s="87"/>
    </row>
    <row r="92" spans="1:9" ht="16" thickTop="1" thickBot="1">
      <c r="A92" s="64"/>
      <c r="B92" s="64"/>
      <c r="C92" s="64"/>
      <c r="D92" s="64"/>
      <c r="E92" s="64"/>
      <c r="F92" s="65" t="s">
        <v>91</v>
      </c>
      <c r="G92" s="65" t="s">
        <v>90</v>
      </c>
      <c r="H92" s="65" t="s">
        <v>89</v>
      </c>
      <c r="I92" s="65" t="s">
        <v>88</v>
      </c>
    </row>
    <row r="93" spans="1:9" ht="15" thickTop="1">
      <c r="F93" s="78"/>
      <c r="G93" s="78"/>
      <c r="H93" s="78"/>
      <c r="I93" s="87"/>
    </row>
    <row r="94" spans="1:9">
      <c r="A94" s="67"/>
      <c r="B94" s="67"/>
      <c r="C94" s="67"/>
      <c r="D94" s="67" t="s">
        <v>119</v>
      </c>
      <c r="E94" s="67"/>
      <c r="F94" s="63"/>
      <c r="G94" s="76">
        <v>0.13</v>
      </c>
      <c r="H94" s="76"/>
      <c r="I94" s="134">
        <v>7765.9</v>
      </c>
    </row>
    <row r="95" spans="1:9">
      <c r="D95" s="82" t="s">
        <v>118</v>
      </c>
      <c r="F95" s="63"/>
      <c r="G95" s="76"/>
      <c r="H95" s="76"/>
      <c r="I95" s="83">
        <v>59498.87</v>
      </c>
    </row>
    <row r="96" spans="1:9">
      <c r="F96" s="63"/>
      <c r="G96" s="76"/>
      <c r="H96" s="76"/>
      <c r="I96" s="135"/>
    </row>
    <row r="97" spans="1:9">
      <c r="F97" s="63"/>
      <c r="G97" s="76"/>
      <c r="H97" s="76"/>
      <c r="I97" s="135"/>
    </row>
    <row r="98" spans="1:9">
      <c r="D98" s="82" t="s">
        <v>100</v>
      </c>
      <c r="F98" s="136"/>
      <c r="G98" s="76"/>
      <c r="H98" s="137"/>
      <c r="I98" s="138">
        <f>SUM(I99:I106)</f>
        <v>19626.86</v>
      </c>
    </row>
    <row r="99" spans="1:9">
      <c r="E99" s="82" t="s">
        <v>112</v>
      </c>
      <c r="F99" s="90">
        <v>3000</v>
      </c>
      <c r="G99" s="96">
        <v>250</v>
      </c>
      <c r="H99" s="96"/>
      <c r="I99" s="90">
        <f>SUM(F99,G99,-H99)</f>
        <v>3250</v>
      </c>
    </row>
    <row r="100" spans="1:9">
      <c r="A100" s="69"/>
      <c r="B100" s="69"/>
      <c r="C100" s="69"/>
      <c r="D100" s="69"/>
      <c r="E100" s="82" t="s">
        <v>97</v>
      </c>
      <c r="F100" s="90">
        <v>1816.66</v>
      </c>
      <c r="G100" s="85"/>
      <c r="H100" s="85"/>
      <c r="I100" s="90">
        <f>SUM(F100,G100,-H100)</f>
        <v>1816.66</v>
      </c>
    </row>
    <row r="101" spans="1:9">
      <c r="A101" s="69"/>
      <c r="B101" s="69"/>
      <c r="C101" s="69"/>
      <c r="D101" s="69"/>
      <c r="E101" s="82" t="s">
        <v>113</v>
      </c>
      <c r="F101" s="90">
        <v>0</v>
      </c>
      <c r="G101" s="85"/>
      <c r="H101" s="85"/>
      <c r="I101" s="90">
        <f>SUM(F101,G101,-H101)</f>
        <v>0</v>
      </c>
    </row>
    <row r="102" spans="1:9">
      <c r="A102" s="69"/>
      <c r="B102" s="69"/>
      <c r="C102" s="69"/>
      <c r="D102" s="69"/>
      <c r="E102" s="82" t="s">
        <v>114</v>
      </c>
      <c r="F102" s="90">
        <v>10000</v>
      </c>
      <c r="G102" s="85"/>
      <c r="H102" s="85">
        <v>7700</v>
      </c>
      <c r="I102" s="90">
        <f>SUM(F102,G102,-H102)</f>
        <v>2300</v>
      </c>
    </row>
    <row r="103" spans="1:9">
      <c r="A103" s="69"/>
      <c r="B103" s="69"/>
      <c r="C103" s="69"/>
      <c r="D103" s="69"/>
      <c r="E103" s="82" t="s">
        <v>115</v>
      </c>
      <c r="F103" s="90">
        <v>10000</v>
      </c>
      <c r="G103" s="85"/>
      <c r="H103" s="85"/>
      <c r="I103" s="90">
        <f>SUM(G103,F103,-H103)</f>
        <v>10000</v>
      </c>
    </row>
    <row r="104" spans="1:9">
      <c r="E104" s="97" t="s">
        <v>109</v>
      </c>
      <c r="F104" s="85">
        <v>889.2</v>
      </c>
      <c r="G104" s="98"/>
      <c r="H104" s="85">
        <v>504</v>
      </c>
      <c r="I104" s="90">
        <f>SUM(F104,G104,-H104)</f>
        <v>385.20000000000005</v>
      </c>
    </row>
    <row r="105" spans="1:9">
      <c r="E105" s="97" t="s">
        <v>94</v>
      </c>
      <c r="F105" s="85">
        <v>1500</v>
      </c>
      <c r="G105" s="98"/>
      <c r="H105" s="85"/>
      <c r="I105" s="90">
        <f>SUM(F105,G105,-H105)</f>
        <v>1500</v>
      </c>
    </row>
    <row r="106" spans="1:9">
      <c r="A106" s="69"/>
      <c r="B106" s="69"/>
      <c r="C106" s="69"/>
      <c r="D106" s="69"/>
      <c r="E106" s="82" t="s">
        <v>143</v>
      </c>
      <c r="F106" s="90">
        <v>0</v>
      </c>
      <c r="G106" s="85">
        <v>375</v>
      </c>
      <c r="H106" s="85"/>
      <c r="I106" s="90">
        <f>SUM(F106,G106,-H106)</f>
        <v>375</v>
      </c>
    </row>
    <row r="107" spans="1:9">
      <c r="F107" s="78"/>
      <c r="G107" s="78"/>
      <c r="H107" s="78"/>
      <c r="I107" s="78"/>
    </row>
    <row r="108" spans="1:9">
      <c r="E108" s="88"/>
      <c r="F108" s="78"/>
      <c r="G108" s="78"/>
      <c r="H108" s="78"/>
      <c r="I108" s="78"/>
    </row>
    <row r="109" spans="1:9">
      <c r="F109" s="78"/>
      <c r="G109" s="78"/>
      <c r="H109" s="78"/>
      <c r="I109" s="78"/>
    </row>
    <row r="110" spans="1:9">
      <c r="F110" s="91"/>
      <c r="G110" s="78"/>
      <c r="H110" s="78"/>
      <c r="I110" s="78"/>
    </row>
    <row r="111" spans="1:9">
      <c r="F111" s="78"/>
      <c r="G111" s="78"/>
      <c r="H111" s="78"/>
      <c r="I111" s="78"/>
    </row>
    <row r="112" spans="1:9">
      <c r="F112" s="78"/>
      <c r="G112" s="78"/>
      <c r="H112" s="78"/>
      <c r="I112" s="78"/>
    </row>
    <row r="113" spans="1:9">
      <c r="F113" s="78"/>
      <c r="G113" s="78"/>
      <c r="H113" s="78"/>
      <c r="I113" s="78"/>
    </row>
    <row r="114" spans="1:9">
      <c r="F114" s="78"/>
      <c r="G114" s="78"/>
      <c r="H114" s="78"/>
      <c r="I114" s="78"/>
    </row>
    <row r="115" spans="1:9">
      <c r="A115" s="69"/>
      <c r="B115" s="69"/>
      <c r="C115" s="69"/>
      <c r="D115" s="69"/>
      <c r="E115" s="69"/>
      <c r="F115" s="78"/>
      <c r="G115" s="78"/>
      <c r="H115" s="78"/>
      <c r="I115" s="78"/>
    </row>
    <row r="116" spans="1:9">
      <c r="A116" s="69"/>
      <c r="B116" s="69"/>
      <c r="C116" s="69"/>
      <c r="D116" s="69"/>
      <c r="E116" s="69"/>
      <c r="F116" s="78"/>
      <c r="G116" s="78"/>
      <c r="H116" s="78"/>
      <c r="I116" s="78"/>
    </row>
    <row r="117" spans="1:9">
      <c r="A117" s="69"/>
      <c r="B117" s="69"/>
      <c r="C117" s="69"/>
      <c r="D117" s="69"/>
      <c r="E117" s="69"/>
      <c r="F117" s="78"/>
      <c r="G117" s="78"/>
      <c r="H117" s="78"/>
      <c r="I117" s="78"/>
    </row>
    <row r="118" spans="1:9">
      <c r="A118" s="69"/>
      <c r="B118" s="69"/>
      <c r="C118" s="69"/>
      <c r="D118" s="69"/>
      <c r="E118" s="69"/>
      <c r="F118" s="78"/>
      <c r="G118" s="78"/>
      <c r="H118" s="78"/>
      <c r="I118" s="78"/>
    </row>
    <row r="119" spans="1:9">
      <c r="A119" s="69"/>
      <c r="B119" s="69"/>
      <c r="C119" s="69"/>
      <c r="D119" s="69"/>
      <c r="E119" s="69"/>
      <c r="F119" s="78"/>
      <c r="G119" s="78"/>
      <c r="H119" s="78"/>
      <c r="I119" s="78"/>
    </row>
    <row r="120" spans="1:9">
      <c r="A120" s="69"/>
      <c r="B120" s="69"/>
      <c r="C120" s="69"/>
      <c r="D120" s="69"/>
      <c r="E120" s="69"/>
      <c r="F120" s="78"/>
      <c r="G120" s="78"/>
      <c r="H120" s="78"/>
      <c r="I120" s="78"/>
    </row>
    <row r="121" spans="1:9">
      <c r="A121" s="69"/>
      <c r="B121" s="69"/>
      <c r="C121" s="69"/>
      <c r="D121" s="69"/>
      <c r="E121" s="69"/>
      <c r="F121" s="78"/>
      <c r="G121" s="78"/>
      <c r="H121" s="78"/>
      <c r="I121" s="78"/>
    </row>
    <row r="122" spans="1:9">
      <c r="A122" s="69"/>
      <c r="B122" s="69"/>
      <c r="C122" s="69"/>
      <c r="D122" s="69"/>
      <c r="E122" s="69"/>
      <c r="F122" s="78"/>
      <c r="G122" s="78"/>
      <c r="H122" s="78"/>
      <c r="I122" s="78"/>
    </row>
    <row r="123" spans="1:9">
      <c r="A123" s="69"/>
      <c r="B123" s="69"/>
      <c r="C123" s="69"/>
      <c r="D123" s="69"/>
      <c r="E123" s="69"/>
      <c r="F123" s="78"/>
      <c r="G123" s="78"/>
      <c r="H123" s="78"/>
      <c r="I123" s="78"/>
    </row>
    <row r="124" spans="1:9">
      <c r="A124" s="69"/>
      <c r="B124" s="69"/>
      <c r="C124" s="69"/>
      <c r="D124" s="69"/>
      <c r="E124" s="69"/>
      <c r="F124" s="78"/>
      <c r="G124" s="78"/>
      <c r="H124" s="78"/>
      <c r="I124" s="78"/>
    </row>
  </sheetData>
  <mergeCells count="3">
    <mergeCell ref="A1:E1"/>
    <mergeCell ref="C20:E20"/>
    <mergeCell ref="C28:E28"/>
  </mergeCells>
  <phoneticPr fontId="22" type="noConversion"/>
  <pageMargins left="0.7" right="0.41666666666666702" top="1.0520833333333299" bottom="0.75" header="0.3" footer="0.3"/>
  <pageSetup scale="69" fitToHeight="0" orientation="portrait" blackAndWhite="1"/>
  <headerFooter>
    <oddHeader>&amp;L&amp;"-,Bold"Accrual&amp;C&amp;"-,Bold"&amp;10 Tampa Alumnae DST_x000D_Budget vs. Actual_x000D_December 2018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Oct 2016</vt:lpstr>
      <vt:lpstr>Nov 2016</vt:lpstr>
      <vt:lpstr>Dec 2016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Jan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tiffany conyers</cp:lastModifiedBy>
  <cp:lastPrinted>2020-01-08T21:54:29Z</cp:lastPrinted>
  <dcterms:created xsi:type="dcterms:W3CDTF">2016-10-02T20:21:07Z</dcterms:created>
  <dcterms:modified xsi:type="dcterms:W3CDTF">2020-02-05T15:53:24Z</dcterms:modified>
</cp:coreProperties>
</file>